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20" windowHeight="7550"/>
  </bookViews>
  <sheets>
    <sheet name="Overall Records" sheetId="2" r:id="rId1"/>
    <sheet name="By Owner" sheetId="4" r:id="rId2"/>
  </sheets>
  <definedNames>
    <definedName name="_xlnm.Print_Area" localSheetId="0">'Overall Records'!$A$1:$F$203</definedName>
  </definedNames>
  <calcPr calcId="125725"/>
  <pivotCaches>
    <pivotCache cacheId="9" r:id="rId3"/>
  </pivotCaches>
</workbook>
</file>

<file path=xl/calcChain.xml><?xml version="1.0" encoding="utf-8"?>
<calcChain xmlns="http://schemas.openxmlformats.org/spreadsheetml/2006/main">
  <c r="E124" i="2"/>
  <c r="E79"/>
  <c r="E204"/>
  <c r="E84"/>
  <c r="E86"/>
  <c r="E82"/>
  <c r="E165"/>
  <c r="E166"/>
  <c r="D48" i="4"/>
  <c r="D47"/>
  <c r="C48"/>
  <c r="C47"/>
  <c r="E123" i="2"/>
  <c r="E76"/>
  <c r="E122"/>
  <c r="D208"/>
  <c r="D206"/>
  <c r="D207"/>
  <c r="E93"/>
  <c r="E83"/>
  <c r="E80"/>
  <c r="E185"/>
  <c r="E81"/>
  <c r="E196"/>
  <c r="E78"/>
  <c r="E129"/>
  <c r="E94"/>
  <c r="E167"/>
  <c r="E72"/>
  <c r="E195"/>
  <c r="E65"/>
  <c r="E205"/>
  <c r="E95"/>
  <c r="E186"/>
  <c r="E74"/>
  <c r="E77"/>
  <c r="E121"/>
  <c r="E89"/>
  <c r="E64"/>
  <c r="E63"/>
  <c r="E208" s="1"/>
  <c r="E200"/>
  <c r="E199"/>
  <c r="E197"/>
  <c r="E88"/>
  <c r="E92"/>
  <c r="E85"/>
  <c r="E201"/>
  <c r="E198"/>
  <c r="E120"/>
  <c r="E75"/>
  <c r="E207" l="1"/>
  <c r="E206"/>
</calcChain>
</file>

<file path=xl/sharedStrings.xml><?xml version="1.0" encoding="utf-8"?>
<sst xmlns="http://schemas.openxmlformats.org/spreadsheetml/2006/main" count="700" uniqueCount="283">
  <si>
    <t>OBS</t>
  </si>
  <si>
    <t>O. Pessi</t>
  </si>
  <si>
    <t>B. Grizzetti</t>
  </si>
  <si>
    <t>WILD GROOVE</t>
  </si>
  <si>
    <t>TECNA</t>
  </si>
  <si>
    <t>MURALES</t>
  </si>
  <si>
    <t>CLASSIC VICTORIA</t>
  </si>
  <si>
    <t>ARISTARETA</t>
  </si>
  <si>
    <t>CALCI</t>
  </si>
  <si>
    <t>DANUBIO BLUE</t>
  </si>
  <si>
    <t>GREEN OCALA</t>
  </si>
  <si>
    <t>GREEN TEA</t>
  </si>
  <si>
    <t>SHARK REEF</t>
  </si>
  <si>
    <t>TORNADO MITCH</t>
  </si>
  <si>
    <t>MAKE UP A MYSTERY</t>
  </si>
  <si>
    <t>Lady Fashion</t>
  </si>
  <si>
    <t>VIERI GOLD</t>
  </si>
  <si>
    <t>INZAGHI GOLD</t>
  </si>
  <si>
    <t>LADY FABIOLA</t>
  </si>
  <si>
    <t>LADY PRISCILLA</t>
  </si>
  <si>
    <t xml:space="preserve">A. Peraino </t>
  </si>
  <si>
    <t>F-T Oct</t>
  </si>
  <si>
    <t>DUBAI BEAUTIFUL</t>
  </si>
  <si>
    <t>HOOPER'S MARK</t>
  </si>
  <si>
    <t>BIG BOY HANNA</t>
  </si>
  <si>
    <t xml:space="preserve">F. Bertagnoli </t>
  </si>
  <si>
    <t>E. Borromeo</t>
  </si>
  <si>
    <t>Sc. Briantea</t>
  </si>
  <si>
    <t>C. Cardaioli</t>
  </si>
  <si>
    <t>L. Colasanti</t>
  </si>
  <si>
    <t>TICALLI</t>
  </si>
  <si>
    <t>BOG WILD</t>
  </si>
  <si>
    <t>Silvy-Ma</t>
  </si>
  <si>
    <t>MISS OCALA</t>
  </si>
  <si>
    <t>TICALCAT</t>
  </si>
  <si>
    <t>SOLAMENTE TU</t>
  </si>
  <si>
    <t>LADY'S WILD EVENT</t>
  </si>
  <si>
    <t>DEN MASTER</t>
  </si>
  <si>
    <t>DREAM IMPACT</t>
  </si>
  <si>
    <t>BOLD TERMS</t>
  </si>
  <si>
    <t>SOLITARY DANCER</t>
  </si>
  <si>
    <t>CATS ON BROADWAY</t>
  </si>
  <si>
    <t>STU SILVIO</t>
  </si>
  <si>
    <t>SWEETSOUTHERNGIRL</t>
  </si>
  <si>
    <t>SOVEREIGN MAGIC</t>
  </si>
  <si>
    <t>Samuel E. Rodriguez</t>
  </si>
  <si>
    <t>Tavazzani</t>
  </si>
  <si>
    <t>TEORIDE</t>
  </si>
  <si>
    <t>CRAFTY BOOK</t>
  </si>
  <si>
    <t>ANEES COLLECTION</t>
  </si>
  <si>
    <t>ALDO PUPA</t>
  </si>
  <si>
    <t>MATI FOREVER</t>
  </si>
  <si>
    <t>L. Grizzetti</t>
  </si>
  <si>
    <t>RUE DE COURCELLE</t>
  </si>
  <si>
    <t>Listed</t>
  </si>
  <si>
    <t>Gr. II</t>
  </si>
  <si>
    <t>Horse</t>
  </si>
  <si>
    <t>Owner</t>
  </si>
  <si>
    <t>Sales</t>
  </si>
  <si>
    <t>OH MAMBO GIRL</t>
  </si>
  <si>
    <t>OH SMARTY GIRL</t>
  </si>
  <si>
    <t>ARIANNA GIRL</t>
  </si>
  <si>
    <t>GIACOM FOREST</t>
  </si>
  <si>
    <t>FOREST FIRST</t>
  </si>
  <si>
    <t>CIGAR FOR RANDY</t>
  </si>
  <si>
    <t>GRANDE JO</t>
  </si>
  <si>
    <t>NONNO MARIO</t>
  </si>
  <si>
    <t>RAFAEL CAFÉ</t>
  </si>
  <si>
    <t>SILVA DUCIS</t>
  </si>
  <si>
    <t>SAMYSILVER</t>
  </si>
  <si>
    <t>ELEONORA BIG</t>
  </si>
  <si>
    <t>Eugenia Farm</t>
  </si>
  <si>
    <t>A. Aiello</t>
  </si>
  <si>
    <t>Luigi Riccardi</t>
  </si>
  <si>
    <t>GL Bietolini</t>
  </si>
  <si>
    <t>R. Giorgetti</t>
  </si>
  <si>
    <t>NATHAN</t>
  </si>
  <si>
    <t>CARUSO</t>
  </si>
  <si>
    <t>LAVIVA</t>
  </si>
  <si>
    <t>JACK MUSCOLO</t>
  </si>
  <si>
    <t>PREZIOSI TRIP</t>
  </si>
  <si>
    <t>ROMA MIA</t>
  </si>
  <si>
    <t>GOOD DISTINCTION</t>
  </si>
  <si>
    <t>MO'S REWARD</t>
  </si>
  <si>
    <t>Sc. Chimax</t>
  </si>
  <si>
    <t>Sc. Fert</t>
  </si>
  <si>
    <t>M. Guarnieri/G. Lachi</t>
  </si>
  <si>
    <t>Crupi</t>
  </si>
  <si>
    <t>Broodmare</t>
  </si>
  <si>
    <t>GOLDEN BENGAL</t>
  </si>
  <si>
    <t>Sc. Golden Horse</t>
  </si>
  <si>
    <t>Gr. III</t>
  </si>
  <si>
    <t>GOLD GATOR</t>
  </si>
  <si>
    <t>PHONEY CALL</t>
  </si>
  <si>
    <t>GOLDEN PIZARRO</t>
  </si>
  <si>
    <t>Keeneland</t>
  </si>
  <si>
    <t>GOLDEN STRATEGIC</t>
  </si>
  <si>
    <t>GOLDEN EVENT</t>
  </si>
  <si>
    <t>GOLDEN ANTIGUA</t>
  </si>
  <si>
    <t>GOLDEN DOCTOR</t>
  </si>
  <si>
    <t>GOLDEN MINING</t>
  </si>
  <si>
    <t>GOLDEN ORIENTAL</t>
  </si>
  <si>
    <t>GOLDEN PERFORM</t>
  </si>
  <si>
    <t>GOLDEN PIRATE</t>
  </si>
  <si>
    <t>GOLDEN RETURNS</t>
  </si>
  <si>
    <t>GOLDEN STRAVINSKY</t>
  </si>
  <si>
    <t>GOLDEN JOLLY</t>
  </si>
  <si>
    <t>MYSTERY GOLDEN</t>
  </si>
  <si>
    <t>KING STORM</t>
  </si>
  <si>
    <t>Razza dell' Olmo</t>
  </si>
  <si>
    <t>BLISS KISS</t>
  </si>
  <si>
    <t>DANCE WITH ME</t>
  </si>
  <si>
    <t>ARREARS</t>
  </si>
  <si>
    <t>VIPER ROAD</t>
  </si>
  <si>
    <t>POLIMEX</t>
  </si>
  <si>
    <t>GAILY DUMA</t>
  </si>
  <si>
    <t>KATIE CAN DANCE</t>
  </si>
  <si>
    <t>TENDERLIT</t>
  </si>
  <si>
    <t>KNIGHTS FURY</t>
  </si>
  <si>
    <t>SUAVE GALLANT</t>
  </si>
  <si>
    <t>MILES GLORIOSUS</t>
  </si>
  <si>
    <t>ROSA DI MONTE</t>
  </si>
  <si>
    <t>ANCORA TU</t>
  </si>
  <si>
    <t>MAGIC NUMBER</t>
  </si>
  <si>
    <t>CARRERA'S STAR</t>
  </si>
  <si>
    <t>FAST BAY</t>
  </si>
  <si>
    <t>ASTOLFO</t>
  </si>
  <si>
    <t>CIEL SOMBRE</t>
  </si>
  <si>
    <t>FIESCO</t>
  </si>
  <si>
    <t>FALCON LAIR</t>
  </si>
  <si>
    <t>HAIG POINT</t>
  </si>
  <si>
    <t>MINARELLO</t>
  </si>
  <si>
    <t>PRODE ANSELMO</t>
  </si>
  <si>
    <t>ROMAN FORUM</t>
  </si>
  <si>
    <t>UMBI</t>
  </si>
  <si>
    <t>CORELLI</t>
  </si>
  <si>
    <t>SHARPLESS</t>
  </si>
  <si>
    <t>NYERS</t>
  </si>
  <si>
    <t>DIODORO</t>
  </si>
  <si>
    <t>PAISIELLO</t>
  </si>
  <si>
    <t>DICK JOHNSON</t>
  </si>
  <si>
    <t>CANTELLI</t>
  </si>
  <si>
    <t>MANDON</t>
  </si>
  <si>
    <t>SALLY THE FLAPPER</t>
  </si>
  <si>
    <t>C. Leonardi</t>
  </si>
  <si>
    <t>SOLDER</t>
  </si>
  <si>
    <t>TAGI</t>
  </si>
  <si>
    <t>TAMBIEN PRIMERA</t>
  </si>
  <si>
    <t>GOLDEN DOWN</t>
  </si>
  <si>
    <t>GOLDEN MUTAKDDIM</t>
  </si>
  <si>
    <t>Gr. I, Listed</t>
  </si>
  <si>
    <t>Gr. II, Listed</t>
  </si>
  <si>
    <t>Gr. III, Listed</t>
  </si>
  <si>
    <t>Stakes Win or Placed</t>
  </si>
  <si>
    <t>MAKIN DROP KID</t>
  </si>
  <si>
    <t>RAFFLED</t>
  </si>
  <si>
    <t>LUCKY CONCY</t>
  </si>
  <si>
    <t>BELMONT BLACK</t>
  </si>
  <si>
    <t>KENTUCKY DOLLAR</t>
  </si>
  <si>
    <t>A. Affè</t>
  </si>
  <si>
    <t>LA TRINACRIA</t>
  </si>
  <si>
    <t>Teresa Viola</t>
  </si>
  <si>
    <t>IMPERIAL ROMAN</t>
  </si>
  <si>
    <t>Equites</t>
  </si>
  <si>
    <t>Purchase Price</t>
  </si>
  <si>
    <t>Purses Won</t>
  </si>
  <si>
    <t>WITH WHAT</t>
  </si>
  <si>
    <t>BOLD RANGER</t>
  </si>
  <si>
    <t>GOLDEN HUCKSTER</t>
  </si>
  <si>
    <t>GOLDEN COMPLIANCE</t>
  </si>
  <si>
    <t>MEDIEVAL PUNCH</t>
  </si>
  <si>
    <t>BONNIE JEAN'S GIRL</t>
  </si>
  <si>
    <t>SOHIUALL</t>
  </si>
  <si>
    <t>GO FOR THE GOLD</t>
  </si>
  <si>
    <t>ESSENCE OF GOLD</t>
  </si>
  <si>
    <t>GOLDEN LUCKY</t>
  </si>
  <si>
    <t>GOLDEN ZEAL</t>
  </si>
  <si>
    <t>GOLDEN ANGLE</t>
  </si>
  <si>
    <t>GOLDEN BLUSHING</t>
  </si>
  <si>
    <t>GOLDEN SPANISH</t>
  </si>
  <si>
    <t>GOLDEN SMART</t>
  </si>
  <si>
    <t>GOLDEN REFREIN</t>
  </si>
  <si>
    <t>GOLDEN REAL</t>
  </si>
  <si>
    <t>GOLDEN ORCHIDES</t>
  </si>
  <si>
    <t>GOLDEN CHROME</t>
  </si>
  <si>
    <t>RAINY DAY DREAMS</t>
  </si>
  <si>
    <t>GOLDEN GENIUS</t>
  </si>
  <si>
    <t>GOLDEN NORTHERN</t>
  </si>
  <si>
    <t>AGRID IL MORO</t>
  </si>
  <si>
    <t>SDRUPPIATA</t>
  </si>
  <si>
    <t>BRONZE BOMBSHELL</t>
  </si>
  <si>
    <t>S. Screpanti</t>
  </si>
  <si>
    <t>BLUEBERRY WINE</t>
  </si>
  <si>
    <t>Sc. Dell'Avvocato</t>
  </si>
  <si>
    <t>FREEDOM DAY</t>
  </si>
  <si>
    <t>VIGNALE</t>
  </si>
  <si>
    <t>GL Verricelli</t>
  </si>
  <si>
    <t>Listed/Stallion</t>
  </si>
  <si>
    <t>ITY/FR</t>
  </si>
  <si>
    <t>ITY/Gr. II/Listed USA</t>
  </si>
  <si>
    <t>Sold Gr. III</t>
  </si>
  <si>
    <t>Sold</t>
  </si>
  <si>
    <t>ITY/USA/Gr. II</t>
  </si>
  <si>
    <t>SAMBUCO</t>
  </si>
  <si>
    <t>ANIMA FRAGILE</t>
  </si>
  <si>
    <t>EVASORE TOTALE</t>
  </si>
  <si>
    <t>PIETRA FILOSOFALE</t>
  </si>
  <si>
    <t>DARITAI</t>
  </si>
  <si>
    <t>HOSIOS</t>
  </si>
  <si>
    <t>HERIBERTO</t>
  </si>
  <si>
    <t>BENNY FLAMINGO</t>
  </si>
  <si>
    <t>DUARTE</t>
  </si>
  <si>
    <t>INTERESTING RIDER</t>
  </si>
  <si>
    <t>BIG RIOT</t>
  </si>
  <si>
    <t>STONE SKIPPING</t>
  </si>
  <si>
    <t>Blue Castle Stable</t>
  </si>
  <si>
    <t>A. Diolosá</t>
  </si>
  <si>
    <t>EBENEZER SCROOGE</t>
  </si>
  <si>
    <t>LUNASTORTA</t>
  </si>
  <si>
    <t>NOBIZLIKETHISBIZ</t>
  </si>
  <si>
    <t>UCCELLONE</t>
  </si>
  <si>
    <t>PENNSYLVANIAIMAGE</t>
  </si>
  <si>
    <t>CHILOMETROLANCIATO</t>
  </si>
  <si>
    <t>Daniele Furi</t>
  </si>
  <si>
    <t>PLAYA PARAISO</t>
  </si>
  <si>
    <t>V M CORCOS</t>
  </si>
  <si>
    <t>Barbara Liberatore</t>
  </si>
  <si>
    <t>GOLDEN GENERAL</t>
  </si>
  <si>
    <t>AWESOME TO HONOR</t>
  </si>
  <si>
    <t>ERDMANN</t>
  </si>
  <si>
    <t>DANSE DE GUERRE</t>
  </si>
  <si>
    <t>Riccardo Angioli</t>
  </si>
  <si>
    <t>ANACREONTE</t>
  </si>
  <si>
    <t>Agricola dell' Olmo</t>
  </si>
  <si>
    <t>UNIQUE DIAMOND</t>
  </si>
  <si>
    <t>HIGH TORNADO</t>
  </si>
  <si>
    <t>BIG MUSKETIER</t>
  </si>
  <si>
    <t>Sc. Tirrenia</t>
  </si>
  <si>
    <t>DRILLBUSTER</t>
  </si>
  <si>
    <t>IPPOLITO CAFFI</t>
  </si>
  <si>
    <t>TOTALS</t>
  </si>
  <si>
    <t>AVERAGES</t>
  </si>
  <si>
    <t>Data</t>
  </si>
  <si>
    <t>Sum of Purses Won</t>
  </si>
  <si>
    <t>Grand Total</t>
  </si>
  <si>
    <t>Sum of Purchase Price</t>
  </si>
  <si>
    <t>MISTER OXBOW</t>
  </si>
  <si>
    <t>REARTIC</t>
  </si>
  <si>
    <t>LUCKY LONG</t>
  </si>
  <si>
    <t>GREEN ME</t>
  </si>
  <si>
    <t>DAN'S BOO BOO</t>
  </si>
  <si>
    <t>Sc. Favero</t>
  </si>
  <si>
    <t>MAKE THE TRIP</t>
  </si>
  <si>
    <t>MAYOUL</t>
  </si>
  <si>
    <t>GOLDEN INDIGO</t>
  </si>
  <si>
    <t>P. Favero</t>
  </si>
  <si>
    <t>LUIGI PIRANDELLO</t>
  </si>
  <si>
    <t>MEDIANS</t>
  </si>
  <si>
    <t>VARRONE REATINO</t>
  </si>
  <si>
    <t>AVERAGE SUMS</t>
  </si>
  <si>
    <t>MEDIAN SUMS</t>
  </si>
  <si>
    <t>MY WESTWOOD</t>
  </si>
  <si>
    <t>DEAR GRAMPS</t>
  </si>
  <si>
    <t>ICE FORCE</t>
  </si>
  <si>
    <t>ARSENIO</t>
  </si>
  <si>
    <t>Miami IP</t>
  </si>
  <si>
    <t>DI LIDO</t>
  </si>
  <si>
    <t>LUPO BIANCO</t>
  </si>
  <si>
    <t>TEQUILA PICANTE</t>
  </si>
  <si>
    <t>DON CHECCO</t>
  </si>
  <si>
    <t>TENJAKU</t>
  </si>
  <si>
    <t>AMERICAN FIGHTER</t>
  </si>
  <si>
    <t>COUNTESS SUSIE</t>
  </si>
  <si>
    <t>Roberto Proia</t>
  </si>
  <si>
    <t>IMPERATORIUS</t>
  </si>
  <si>
    <t>TAPFLICKER</t>
  </si>
  <si>
    <t>Antonio Di Carlo</t>
  </si>
  <si>
    <t>ITY/Listed USA/Dam of Giant Gizmo, Stallion</t>
  </si>
  <si>
    <t>Citta di Varese</t>
  </si>
  <si>
    <t>Belluco</t>
  </si>
  <si>
    <t>Listed, Stallion</t>
  </si>
  <si>
    <t>2nd Berardelli</t>
  </si>
  <si>
    <t>RISING PALACE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</si>
</sst>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.00;[Red]&quot;$&quot;#,##0.00"/>
    <numFmt numFmtId="165" formatCode="&quot;$&quot;#,##0;[Red]&quot;$&quot;#,##0"/>
    <numFmt numFmtId="166" formatCode="&quot;$&quot;#,##0.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center" vertical="center"/>
    </xf>
    <xf numFmtId="9" fontId="0" fillId="0" borderId="0" xfId="1" applyFont="1" applyFill="1"/>
    <xf numFmtId="0" fontId="0" fillId="0" borderId="0" xfId="0" applyFill="1"/>
    <xf numFmtId="9" fontId="0" fillId="0" borderId="0" xfId="0" applyNumberFormat="1" applyFill="1"/>
    <xf numFmtId="16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8" xfId="0" applyFill="1" applyBorder="1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6" xfId="0" applyNumberFormat="1" applyBorder="1"/>
    <xf numFmtId="166" fontId="0" fillId="0" borderId="5" xfId="0" applyNumberFormat="1" applyBorder="1"/>
    <xf numFmtId="166" fontId="0" fillId="0" borderId="7" xfId="0" applyNumberFormat="1" applyBorder="1"/>
  </cellXfs>
  <cellStyles count="2">
    <cellStyle name="Normal" xfId="0" builtinId="0"/>
    <cellStyle name="Percent" xfId="1" builtinId="5"/>
  </cellStyles>
  <dxfs count="1">
    <dxf>
      <numFmt numFmtId="166" formatCode="&quot;$&quot;#,##0.0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5412.878137384258" createdVersion="3" refreshedVersion="3" recordCount="204">
  <cacheSource type="worksheet">
    <worksheetSource ref="B1:E205" sheet="Overall Records"/>
  </cacheSource>
  <cacheFields count="4">
    <cacheField name="Owner" numFmtId="0">
      <sharedItems count="42">
        <s v="Sc. Golden Horse"/>
        <s v="Sc. Fert"/>
        <s v="A. Affè"/>
        <s v="Blue Castle Stable"/>
        <s v="Miami IP"/>
        <s v="A. Diolosá"/>
        <s v="Antonio Di Carlo"/>
        <s v="Barbara Liberatore"/>
        <s v="Teresa Viola"/>
        <s v="S. Screpanti"/>
        <s v="A. Aiello"/>
        <s v="A. Peraino "/>
        <s v="B. Grizzetti"/>
        <s v="C. Cardaioli"/>
        <s v="C. Leonardi"/>
        <s v="E. Borromeo"/>
        <s v="Equites"/>
        <s v="Eugenia Farm"/>
        <s v="F. Bertagnoli "/>
        <s v="GL Bietolini"/>
        <s v="L. Colasanti"/>
        <s v="L. Grizzetti"/>
        <s v="Lady Fashion"/>
        <s v="Luigi Riccardi"/>
        <s v="M. Guarnieri/G. Lachi"/>
        <s v="O. Pessi"/>
        <s v="R. Giorgetti"/>
        <s v="Razza dell' Olmo"/>
        <s v="Roberto Proia"/>
        <s v="Agricola dell' Olmo"/>
        <s v="Samuel E. Rodriguez"/>
        <s v="Sc. Briantea"/>
        <s v="Sc. Chimax"/>
        <s v="Sc. Tirrenia"/>
        <s v="Silvy-Ma"/>
        <s v="Tavazzani"/>
        <s v="Sc. Dell'Avvocato"/>
        <s v="GL Verricelli"/>
        <s v="Riccardo Angioli"/>
        <s v="C. Luppino" u="1"/>
        <s v="Daniele Furi" u="1"/>
        <s v="E. De Simone" u="1"/>
      </sharedItems>
    </cacheField>
    <cacheField name="Sales" numFmtId="0">
      <sharedItems/>
    </cacheField>
    <cacheField name="Purchase Price" numFmtId="0">
      <sharedItems containsSemiMixedTypes="0" containsString="0" containsNumber="1" containsInteger="1" minValue="1000" maxValue="70000"/>
    </cacheField>
    <cacheField name="Purses Won" numFmtId="0">
      <sharedItems containsString="0" containsBlank="1" containsNumber="1" minValue="729.3" maxValue="716635.5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">
  <r>
    <x v="0"/>
    <s v="OBS"/>
    <n v="3200"/>
    <n v="337073"/>
  </r>
  <r>
    <x v="0"/>
    <s v="OBS"/>
    <n v="4000"/>
    <n v="62495"/>
  </r>
  <r>
    <x v="0"/>
    <s v="OBS"/>
    <n v="4500"/>
    <n v="197128"/>
  </r>
  <r>
    <x v="0"/>
    <s v="Keeneland"/>
    <n v="25000"/>
    <n v="102911.2"/>
  </r>
  <r>
    <x v="0"/>
    <s v="Keeneland"/>
    <n v="4000"/>
    <n v="160000"/>
  </r>
  <r>
    <x v="0"/>
    <s v="F-T Oct"/>
    <n v="2000"/>
    <n v="29202.6"/>
  </r>
  <r>
    <x v="0"/>
    <s v="OBS"/>
    <n v="15000"/>
    <n v="56121"/>
  </r>
  <r>
    <x v="0"/>
    <s v="Keeneland"/>
    <n v="17000"/>
    <n v="309260"/>
  </r>
  <r>
    <x v="0"/>
    <s v="F-T Oct"/>
    <n v="8500"/>
    <n v="11650.1"/>
  </r>
  <r>
    <x v="0"/>
    <s v="OBS"/>
    <n v="10000"/>
    <n v="35400.019999999997"/>
  </r>
  <r>
    <x v="0"/>
    <s v="OBS"/>
    <n v="8000"/>
    <n v="441609"/>
  </r>
  <r>
    <x v="0"/>
    <s v="OBS"/>
    <n v="12000"/>
    <n v="197538.78"/>
  </r>
  <r>
    <x v="0"/>
    <s v="OBS"/>
    <n v="4000"/>
    <n v="316875.78000000003"/>
  </r>
  <r>
    <x v="0"/>
    <s v="OBS"/>
    <n v="15000"/>
    <n v="446445"/>
  </r>
  <r>
    <x v="0"/>
    <s v="F-T Oct"/>
    <n v="15000"/>
    <n v="258610.8"/>
  </r>
  <r>
    <x v="0"/>
    <s v="F-T Oct"/>
    <n v="15000"/>
    <n v="86179.8"/>
  </r>
  <r>
    <x v="0"/>
    <s v="OBS"/>
    <n v="7000"/>
    <n v="173169"/>
  </r>
  <r>
    <x v="0"/>
    <s v="OBS"/>
    <n v="10000"/>
    <n v="135894.6"/>
  </r>
  <r>
    <x v="0"/>
    <s v="OBS"/>
    <n v="8000"/>
    <n v="30825.08"/>
  </r>
  <r>
    <x v="0"/>
    <s v="OBS"/>
    <n v="5000"/>
    <n v="86664"/>
  </r>
  <r>
    <x v="0"/>
    <s v="OBS"/>
    <n v="12000"/>
    <n v="145603"/>
  </r>
  <r>
    <x v="0"/>
    <s v="OBS"/>
    <n v="8000"/>
    <n v="64885"/>
  </r>
  <r>
    <x v="0"/>
    <s v="OBS"/>
    <n v="3000"/>
    <n v="16662"/>
  </r>
  <r>
    <x v="0"/>
    <s v="OBS"/>
    <n v="10000"/>
    <n v="35543"/>
  </r>
  <r>
    <x v="0"/>
    <s v="OBS"/>
    <n v="10000"/>
    <n v="19158"/>
  </r>
  <r>
    <x v="0"/>
    <s v="OBS"/>
    <n v="12000"/>
    <n v="25877"/>
  </r>
  <r>
    <x v="0"/>
    <s v="OBS"/>
    <n v="4000"/>
    <n v="131685"/>
  </r>
  <r>
    <x v="0"/>
    <s v="OBS"/>
    <n v="8000"/>
    <n v="1477"/>
  </r>
  <r>
    <x v="0"/>
    <s v="OBS"/>
    <n v="10000"/>
    <n v="51736"/>
  </r>
  <r>
    <x v="0"/>
    <s v="OBS"/>
    <n v="8000"/>
    <n v="90058"/>
  </r>
  <r>
    <x v="0"/>
    <s v="OBS"/>
    <n v="5000"/>
    <n v="81623"/>
  </r>
  <r>
    <x v="0"/>
    <s v="OBS"/>
    <n v="4000"/>
    <n v="155633"/>
  </r>
  <r>
    <x v="0"/>
    <s v="Keeneland"/>
    <n v="5000"/>
    <n v="69680"/>
  </r>
  <r>
    <x v="0"/>
    <s v="OBS"/>
    <n v="5000"/>
    <n v="255369"/>
  </r>
  <r>
    <x v="0"/>
    <s v="OBS"/>
    <n v="20000"/>
    <n v="37635"/>
  </r>
  <r>
    <x v="0"/>
    <s v="OBS"/>
    <n v="15000"/>
    <n v="51910"/>
  </r>
  <r>
    <x v="0"/>
    <s v="OBS"/>
    <n v="10000"/>
    <n v="63643"/>
  </r>
  <r>
    <x v="0"/>
    <s v="OBS"/>
    <n v="10000"/>
    <n v="40282"/>
  </r>
  <r>
    <x v="0"/>
    <s v="OBS"/>
    <n v="15000"/>
    <n v="81978"/>
  </r>
  <r>
    <x v="0"/>
    <s v="OBS"/>
    <n v="10000"/>
    <n v="67530"/>
  </r>
  <r>
    <x v="1"/>
    <s v="Crupi"/>
    <n v="30000"/>
    <n v="32750.399999999998"/>
  </r>
  <r>
    <x v="1"/>
    <s v="OBS"/>
    <n v="15000"/>
    <n v="7487.8710000000001"/>
  </r>
  <r>
    <x v="1"/>
    <s v="F-T Oct"/>
    <n v="8000"/>
    <n v="90288"/>
  </r>
  <r>
    <x v="1"/>
    <s v="OBS"/>
    <n v="32000"/>
    <n v="24346.6"/>
  </r>
  <r>
    <x v="1"/>
    <s v="Keeneland"/>
    <n v="8000"/>
    <n v="2376.77"/>
  </r>
  <r>
    <x v="1"/>
    <s v="OBS"/>
    <n v="12000"/>
    <n v="217931"/>
  </r>
  <r>
    <x v="1"/>
    <s v="OBS"/>
    <n v="8000"/>
    <n v="312309"/>
  </r>
  <r>
    <x v="1"/>
    <s v="F-T Oct"/>
    <n v="4500"/>
    <n v="245820"/>
  </r>
  <r>
    <x v="1"/>
    <s v="F-T Oct"/>
    <n v="20000"/>
    <n v="145293"/>
  </r>
  <r>
    <x v="1"/>
    <s v="OBS"/>
    <n v="15000"/>
    <n v="320074"/>
  </r>
  <r>
    <x v="1"/>
    <s v="OBS"/>
    <n v="20000"/>
    <n v="22292.6"/>
  </r>
  <r>
    <x v="1"/>
    <s v="OBS"/>
    <n v="15000"/>
    <n v="47646.498899999999"/>
  </r>
  <r>
    <x v="1"/>
    <s v="OBS"/>
    <n v="9000"/>
    <n v="1129.9574"/>
  </r>
  <r>
    <x v="1"/>
    <s v="OBS"/>
    <n v="12000"/>
    <n v="64968.803899999999"/>
  </r>
  <r>
    <x v="1"/>
    <s v="Keeneland"/>
    <n v="10000"/>
    <n v="18832.585200000001"/>
  </r>
  <r>
    <x v="1"/>
    <s v="Keeneland"/>
    <n v="12000"/>
    <n v="115113.999"/>
  </r>
  <r>
    <x v="1"/>
    <s v="OBS"/>
    <n v="10000"/>
    <n v="15053.5242"/>
  </r>
  <r>
    <x v="1"/>
    <s v="OBS"/>
    <n v="15000"/>
    <n v="28440.5121"/>
  </r>
  <r>
    <x v="1"/>
    <s v="OBS"/>
    <n v="8000"/>
    <n v="48877.4"/>
  </r>
  <r>
    <x v="1"/>
    <s v="F-T Oct"/>
    <n v="25000"/>
    <n v="17549.903999999999"/>
  </r>
  <r>
    <x v="1"/>
    <s v="OBS"/>
    <n v="10000"/>
    <n v="1459"/>
  </r>
  <r>
    <x v="1"/>
    <s v="OBS"/>
    <n v="13000"/>
    <n v="46759.14"/>
  </r>
  <r>
    <x v="1"/>
    <s v="OBS"/>
    <n v="8000"/>
    <n v="2799"/>
  </r>
  <r>
    <x v="1"/>
    <s v="OBS"/>
    <n v="15000"/>
    <n v="14792"/>
  </r>
  <r>
    <x v="2"/>
    <s v="OBS"/>
    <n v="11000"/>
    <n v="13280"/>
  </r>
  <r>
    <x v="2"/>
    <s v="OBS"/>
    <n v="15000"/>
    <n v="3585"/>
  </r>
  <r>
    <x v="2"/>
    <s v="OBS"/>
    <n v="6500"/>
    <n v="44023.199999999997"/>
  </r>
  <r>
    <x v="2"/>
    <s v="OBS"/>
    <n v="4000"/>
    <n v="6586"/>
  </r>
  <r>
    <x v="2"/>
    <s v="OBS"/>
    <n v="7500"/>
    <n v="6919"/>
  </r>
  <r>
    <x v="2"/>
    <s v="OBS"/>
    <n v="4000"/>
    <n v="11311.8"/>
  </r>
  <r>
    <x v="2"/>
    <s v="OBS"/>
    <n v="6000"/>
    <n v="43556.6"/>
  </r>
  <r>
    <x v="2"/>
    <s v="OBS"/>
    <n v="2000"/>
    <n v="919"/>
  </r>
  <r>
    <x v="2"/>
    <s v="F-T Oct"/>
    <n v="2500"/>
    <n v="19117"/>
  </r>
  <r>
    <x v="3"/>
    <s v="OBS"/>
    <n v="10000"/>
    <n v="20481.259999999998"/>
  </r>
  <r>
    <x v="3"/>
    <s v="OBS"/>
    <n v="7500"/>
    <n v="75208.459999999992"/>
  </r>
  <r>
    <x v="3"/>
    <s v="OBS"/>
    <n v="5000"/>
    <n v="9656"/>
  </r>
  <r>
    <x v="3"/>
    <s v="OBS"/>
    <n v="7000"/>
    <n v="11470"/>
  </r>
  <r>
    <x v="3"/>
    <s v="F-T Oct"/>
    <n v="12000"/>
    <n v="10041"/>
  </r>
  <r>
    <x v="4"/>
    <s v="OBS"/>
    <n v="30000"/>
    <n v="11483"/>
  </r>
  <r>
    <x v="4"/>
    <s v="OBS"/>
    <n v="47000"/>
    <n v="9660"/>
  </r>
  <r>
    <x v="4"/>
    <s v="OBS"/>
    <n v="24000"/>
    <n v="11459"/>
  </r>
  <r>
    <x v="4"/>
    <s v="F-T Oct"/>
    <n v="20000"/>
    <n v="39459"/>
  </r>
  <r>
    <x v="4"/>
    <s v="F-T Oct"/>
    <n v="9000"/>
    <n v="20016"/>
  </r>
  <r>
    <x v="5"/>
    <s v="OBS"/>
    <n v="2000"/>
    <n v="16192.28"/>
  </r>
  <r>
    <x v="5"/>
    <s v="F-T Oct"/>
    <n v="2000"/>
    <n v="63510"/>
  </r>
  <r>
    <x v="6"/>
    <s v="F-T Oct"/>
    <n v="7000"/>
    <n v="5948"/>
  </r>
  <r>
    <x v="7"/>
    <s v="OBS"/>
    <n v="5000"/>
    <n v="34870.160000000003"/>
  </r>
  <r>
    <x v="7"/>
    <s v="OBS"/>
    <n v="4000"/>
    <n v="37964"/>
  </r>
  <r>
    <x v="8"/>
    <s v="OBS"/>
    <n v="47000"/>
    <n v="40707"/>
  </r>
  <r>
    <x v="9"/>
    <s v="Crupi"/>
    <n v="20000"/>
    <n v="10761"/>
  </r>
  <r>
    <x v="9"/>
    <s v="Crupi"/>
    <n v="20000"/>
    <n v="38685.800000000003"/>
  </r>
  <r>
    <x v="9"/>
    <s v="Crupi"/>
    <n v="12500"/>
    <n v="37481.800000000003"/>
  </r>
  <r>
    <x v="9"/>
    <s v="Crupi"/>
    <n v="20000"/>
    <n v="72695.399999999994"/>
  </r>
  <r>
    <x v="9"/>
    <s v="F-T Oct"/>
    <n v="2000"/>
    <n v="5103"/>
  </r>
  <r>
    <x v="10"/>
    <s v="OBS"/>
    <n v="16000"/>
    <n v="28573.26"/>
  </r>
  <r>
    <x v="10"/>
    <s v="OBS"/>
    <n v="4000"/>
    <n v="13552.83"/>
  </r>
  <r>
    <x v="11"/>
    <s v="OBS"/>
    <n v="7000"/>
    <n v="61884.3"/>
  </r>
  <r>
    <x v="11"/>
    <s v="OBS"/>
    <n v="18000"/>
    <n v="35562.9"/>
  </r>
  <r>
    <x v="11"/>
    <s v="OBS"/>
    <n v="12000"/>
    <n v="187582"/>
  </r>
  <r>
    <x v="11"/>
    <s v="F-T Oct"/>
    <n v="10000"/>
    <n v="21222.46"/>
  </r>
  <r>
    <x v="11"/>
    <s v="OBS"/>
    <n v="4000"/>
    <n v="53173.9"/>
  </r>
  <r>
    <x v="11"/>
    <s v="OBS"/>
    <n v="6000"/>
    <n v="13306.58"/>
  </r>
  <r>
    <x v="12"/>
    <s v="OBS"/>
    <n v="19000"/>
    <n v="264947"/>
  </r>
  <r>
    <x v="12"/>
    <s v="OBS"/>
    <n v="10000"/>
    <n v="37277"/>
  </r>
  <r>
    <x v="12"/>
    <s v="OBS"/>
    <n v="8000"/>
    <n v="38541"/>
  </r>
  <r>
    <x v="13"/>
    <s v="OBS"/>
    <n v="8000"/>
    <n v="45310"/>
  </r>
  <r>
    <x v="14"/>
    <s v="OBS"/>
    <n v="1700"/>
    <n v="13217.4"/>
  </r>
  <r>
    <x v="15"/>
    <s v="OBS"/>
    <n v="12000"/>
    <n v="339909"/>
  </r>
  <r>
    <x v="15"/>
    <s v="OBS"/>
    <n v="10000"/>
    <n v="4604.6000000000004"/>
  </r>
  <r>
    <x v="15"/>
    <s v="OBS"/>
    <n v="5000"/>
    <n v="8411.9035000000003"/>
  </r>
  <r>
    <x v="16"/>
    <s v="OBS"/>
    <n v="20000"/>
    <n v="6930"/>
  </r>
  <r>
    <x v="17"/>
    <s v="OBS"/>
    <n v="45000"/>
    <n v="81487.12"/>
  </r>
  <r>
    <x v="17"/>
    <s v="F-T Oct"/>
    <n v="55000"/>
    <n v="5153.72"/>
  </r>
  <r>
    <x v="17"/>
    <s v="OBS"/>
    <n v="28000"/>
    <n v="9613"/>
  </r>
  <r>
    <x v="18"/>
    <s v="OBS"/>
    <n v="15000"/>
    <n v="7021"/>
  </r>
  <r>
    <x v="19"/>
    <s v="OBS"/>
    <n v="12000"/>
    <n v="36489.31"/>
  </r>
  <r>
    <x v="20"/>
    <s v="OBS"/>
    <n v="4500"/>
    <n v="41635.1"/>
  </r>
  <r>
    <x v="20"/>
    <s v="OBS"/>
    <n v="20000"/>
    <n v="23243.08"/>
  </r>
  <r>
    <x v="20"/>
    <s v="F-T Oct"/>
    <n v="15000"/>
    <n v="10888"/>
  </r>
  <r>
    <x v="20"/>
    <s v="F-T Oct"/>
    <n v="10000"/>
    <n v="11410"/>
  </r>
  <r>
    <x v="20"/>
    <s v="F-T Oct"/>
    <n v="10000"/>
    <n v="52074"/>
  </r>
  <r>
    <x v="20"/>
    <s v="F-T Oct"/>
    <n v="28000"/>
    <n v="16277"/>
  </r>
  <r>
    <x v="20"/>
    <s v="F-T Oct"/>
    <n v="17000"/>
    <n v="18617"/>
  </r>
  <r>
    <x v="21"/>
    <s v="OBS"/>
    <n v="14000"/>
    <n v="13127"/>
  </r>
  <r>
    <x v="22"/>
    <s v="OBS"/>
    <n v="4000"/>
    <n v="41991.9"/>
  </r>
  <r>
    <x v="22"/>
    <s v="OBS"/>
    <n v="5000"/>
    <n v="77520.600000000006"/>
  </r>
  <r>
    <x v="22"/>
    <s v="OBS"/>
    <n v="3000"/>
    <n v="53788"/>
  </r>
  <r>
    <x v="22"/>
    <s v="OBS"/>
    <n v="2000"/>
    <n v="22303"/>
  </r>
  <r>
    <x v="23"/>
    <s v="OBS"/>
    <n v="26000"/>
    <n v="549226"/>
  </r>
  <r>
    <x v="23"/>
    <s v="OBS"/>
    <n v="2000"/>
    <n v="29949"/>
  </r>
  <r>
    <x v="24"/>
    <s v="OBS"/>
    <n v="9000"/>
    <n v="14817.441000000001"/>
  </r>
  <r>
    <x v="25"/>
    <s v="OBS"/>
    <n v="5000"/>
    <n v="332595.87"/>
  </r>
  <r>
    <x v="25"/>
    <s v="OBS"/>
    <n v="12000"/>
    <n v="89179"/>
  </r>
  <r>
    <x v="25"/>
    <s v="OBS"/>
    <n v="30000"/>
    <n v="156470.01"/>
  </r>
  <r>
    <x v="25"/>
    <s v="OBS"/>
    <n v="2000"/>
    <n v="137845.29999999999"/>
  </r>
  <r>
    <x v="25"/>
    <s v="OBS"/>
    <n v="7000"/>
    <n v="213789.18"/>
  </r>
  <r>
    <x v="25"/>
    <s v="OBS"/>
    <n v="5000"/>
    <n v="103138"/>
  </r>
  <r>
    <x v="25"/>
    <s v="OBS"/>
    <n v="20000"/>
    <n v="430000"/>
  </r>
  <r>
    <x v="25"/>
    <s v="OBS"/>
    <n v="2000"/>
    <n v="102980"/>
  </r>
  <r>
    <x v="25"/>
    <s v="OBS"/>
    <n v="5000"/>
    <n v="337021.44"/>
  </r>
  <r>
    <x v="25"/>
    <s v="OBS"/>
    <n v="2000"/>
    <n v="163903.67000000001"/>
  </r>
  <r>
    <x v="25"/>
    <s v="OBS"/>
    <n v="2000"/>
    <n v="9067.6299999999992"/>
  </r>
  <r>
    <x v="26"/>
    <s v="OBS"/>
    <n v="5000"/>
    <n v="56649.131999999998"/>
  </r>
  <r>
    <x v="26"/>
    <s v="OBS"/>
    <n v="10000"/>
    <n v="3586"/>
  </r>
  <r>
    <x v="27"/>
    <s v="OBS"/>
    <n v="4000"/>
    <n v="114478.22"/>
  </r>
  <r>
    <x v="27"/>
    <s v="F-T Oct"/>
    <n v="4000"/>
    <n v="30452"/>
  </r>
  <r>
    <x v="27"/>
    <s v="OBS"/>
    <n v="4000"/>
    <n v="167837.6"/>
  </r>
  <r>
    <x v="27"/>
    <s v="OBS"/>
    <n v="5000"/>
    <n v="283934"/>
  </r>
  <r>
    <x v="27"/>
    <s v="OBS"/>
    <n v="2000"/>
    <n v="112445.48"/>
  </r>
  <r>
    <x v="27"/>
    <s v="Keeneland"/>
    <n v="10000"/>
    <n v="147245.84"/>
  </r>
  <r>
    <x v="27"/>
    <s v="F-T Oct"/>
    <n v="4500"/>
    <n v="123307.8"/>
  </r>
  <r>
    <x v="27"/>
    <s v="F-T Oct"/>
    <n v="6000"/>
    <n v="52479"/>
  </r>
  <r>
    <x v="27"/>
    <s v="F-T Oct"/>
    <n v="4200"/>
    <n v="113407"/>
  </r>
  <r>
    <x v="27"/>
    <s v="F-T Oct"/>
    <n v="1200"/>
    <n v="43346.94"/>
  </r>
  <r>
    <x v="27"/>
    <s v="OBS"/>
    <n v="2000"/>
    <n v="75898.2"/>
  </r>
  <r>
    <x v="27"/>
    <s v="F-T Oct"/>
    <n v="12500"/>
    <n v="716635.56"/>
  </r>
  <r>
    <x v="27"/>
    <s v="F-T Oct"/>
    <n v="3000"/>
    <n v="27607.13"/>
  </r>
  <r>
    <x v="27"/>
    <s v="F-T Oct"/>
    <n v="10000"/>
    <n v="32652.5"/>
  </r>
  <r>
    <x v="27"/>
    <s v="OBS"/>
    <n v="3000"/>
    <n v="30715.685000000001"/>
  </r>
  <r>
    <x v="27"/>
    <s v="OBS"/>
    <n v="4000"/>
    <n v="729.3"/>
  </r>
  <r>
    <x v="27"/>
    <s v="OBS"/>
    <n v="10000"/>
    <n v="49410.074999999997"/>
  </r>
  <r>
    <x v="27"/>
    <s v="OBS"/>
    <n v="2000"/>
    <n v="6722"/>
  </r>
  <r>
    <x v="27"/>
    <s v="OBS"/>
    <n v="12000"/>
    <n v="19049"/>
  </r>
  <r>
    <x v="28"/>
    <s v="OBS"/>
    <n v="21000"/>
    <n v="12163"/>
  </r>
  <r>
    <x v="29"/>
    <s v="F-T Oct"/>
    <n v="1500"/>
    <n v="167809"/>
  </r>
  <r>
    <x v="29"/>
    <s v="F-T Oct"/>
    <n v="1000"/>
    <n v="25683"/>
  </r>
  <r>
    <x v="30"/>
    <s v="OBS"/>
    <n v="13000"/>
    <n v="191032"/>
  </r>
  <r>
    <x v="30"/>
    <s v="OBS"/>
    <n v="15000"/>
    <n v="85041.3"/>
  </r>
  <r>
    <x v="30"/>
    <s v="OBS"/>
    <n v="60000"/>
    <n v="82794.3"/>
  </r>
  <r>
    <x v="30"/>
    <s v="OBS"/>
    <n v="7000"/>
    <n v="43247.6"/>
  </r>
  <r>
    <x v="30"/>
    <s v="OBS"/>
    <n v="10000"/>
    <n v="23590.5"/>
  </r>
  <r>
    <x v="30"/>
    <s v="OBS"/>
    <n v="7000"/>
    <n v="28338.3"/>
  </r>
  <r>
    <x v="30"/>
    <s v="OBS"/>
    <n v="30000"/>
    <n v="20213"/>
  </r>
  <r>
    <x v="30"/>
    <s v="OBS"/>
    <n v="32000"/>
    <n v="10870"/>
  </r>
  <r>
    <x v="30"/>
    <s v="OBS"/>
    <n v="70000"/>
    <n v="111369.981"/>
  </r>
  <r>
    <x v="30"/>
    <s v="OBS"/>
    <n v="70000"/>
    <n v="102957"/>
  </r>
  <r>
    <x v="30"/>
    <s v="OBS"/>
    <n v="21000"/>
    <n v="28954.642800000001"/>
  </r>
  <r>
    <x v="30"/>
    <s v="OBS"/>
    <n v="50000"/>
    <m/>
  </r>
  <r>
    <x v="31"/>
    <s v="OBS"/>
    <n v="30000"/>
    <n v="27179.599999999999"/>
  </r>
  <r>
    <x v="31"/>
    <s v="OBS"/>
    <n v="18000"/>
    <n v="5236"/>
  </r>
  <r>
    <x v="31"/>
    <s v="F-T Oct"/>
    <n v="20000"/>
    <n v="1427.48"/>
  </r>
  <r>
    <x v="32"/>
    <s v="F-T Oct"/>
    <n v="10000"/>
    <n v="9969"/>
  </r>
  <r>
    <x v="33"/>
    <s v="OBS"/>
    <n v="2000"/>
    <n v="1056"/>
  </r>
  <r>
    <x v="33"/>
    <s v="F-T Oct"/>
    <n v="2700"/>
    <n v="28684"/>
  </r>
  <r>
    <x v="33"/>
    <s v="OBS"/>
    <n v="1000"/>
    <n v="27462"/>
  </r>
  <r>
    <x v="34"/>
    <s v="F-T Oct"/>
    <n v="3300"/>
    <n v="95458"/>
  </r>
  <r>
    <x v="34"/>
    <s v="OBS"/>
    <n v="15000"/>
    <n v="61910"/>
  </r>
  <r>
    <x v="34"/>
    <s v="OBS"/>
    <n v="12000"/>
    <n v="1548"/>
  </r>
  <r>
    <x v="35"/>
    <s v="OBS"/>
    <n v="5000"/>
    <n v="73272"/>
  </r>
  <r>
    <x v="35"/>
    <s v="OBS"/>
    <n v="5000"/>
    <n v="51437"/>
  </r>
  <r>
    <x v="35"/>
    <s v="OBS"/>
    <n v="5000"/>
    <n v="61498"/>
  </r>
  <r>
    <x v="35"/>
    <s v="OBS"/>
    <n v="3000"/>
    <n v="42951"/>
  </r>
  <r>
    <x v="35"/>
    <s v="OBS"/>
    <n v="4000"/>
    <n v="340427.46"/>
  </r>
  <r>
    <x v="36"/>
    <s v="F-T Oct"/>
    <n v="17000"/>
    <n v="16273"/>
  </r>
  <r>
    <x v="36"/>
    <s v="F-T Oct"/>
    <n v="6000"/>
    <n v="92658"/>
  </r>
  <r>
    <x v="36"/>
    <s v="F-T Oct"/>
    <n v="1500"/>
    <n v="16932"/>
  </r>
  <r>
    <x v="36"/>
    <s v="OBS"/>
    <n v="3500"/>
    <n v="9989.998599999999"/>
  </r>
  <r>
    <x v="36"/>
    <s v="OBS"/>
    <n v="3500"/>
    <n v="27424"/>
  </r>
  <r>
    <x v="36"/>
    <s v="OBS"/>
    <n v="3000"/>
    <n v="15662.2"/>
  </r>
  <r>
    <x v="36"/>
    <s v="F-T Oct"/>
    <n v="9000"/>
    <n v="8986"/>
  </r>
  <r>
    <x v="37"/>
    <s v="F-T Oct"/>
    <n v="6000"/>
    <n v="19176"/>
  </r>
  <r>
    <x v="37"/>
    <s v="F-T Oct"/>
    <n v="9000"/>
    <m/>
  </r>
  <r>
    <x v="37"/>
    <s v="OBS"/>
    <n v="7000"/>
    <n v="7930"/>
  </r>
  <r>
    <x v="38"/>
    <s v="OBS"/>
    <n v="2200"/>
    <n v="303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B4:D45" firstHeaderRow="1" firstDataRow="2" firstDataCol="1"/>
  <pivotFields count="4">
    <pivotField axis="axisRow" compact="0" outline="0" showAll="0" includeNewItemsInFilter="1">
      <items count="43">
        <item x="2"/>
        <item x="10"/>
        <item x="5"/>
        <item x="11"/>
        <item x="29"/>
        <item x="12"/>
        <item x="7"/>
        <item x="3"/>
        <item x="13"/>
        <item x="14"/>
        <item m="1" x="39"/>
        <item m="1" x="40"/>
        <item x="15"/>
        <item x="16"/>
        <item x="17"/>
        <item x="18"/>
        <item x="19"/>
        <item x="37"/>
        <item x="20"/>
        <item x="21"/>
        <item x="22"/>
        <item x="23"/>
        <item x="24"/>
        <item x="25"/>
        <item x="26"/>
        <item x="27"/>
        <item x="38"/>
        <item x="9"/>
        <item x="30"/>
        <item x="31"/>
        <item x="32"/>
        <item x="36"/>
        <item x="1"/>
        <item x="0"/>
        <item x="33"/>
        <item x="34"/>
        <item x="35"/>
        <item x="8"/>
        <item x="4"/>
        <item m="1" x="41"/>
        <item x="28"/>
        <item x="6"/>
        <item t="default"/>
      </items>
    </pivotField>
    <pivotField compact="0" outline="0" showAll="0" includeNewItemsInFilter="1"/>
    <pivotField dataField="1" compact="0" numFmtId="165" outline="0" showAll="0" includeNewItemsInFilter="1"/>
    <pivotField dataField="1" compact="0" outline="0" showAll="0" includeNewItemsInFilter="1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urchase Price" fld="2" baseField="0" baseItem="0"/>
    <dataField name="Sum of Purses Won" fld="3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1640625" defaultRowHeight="12.5"/>
  <cols>
    <col min="1" max="1" width="22.453125" bestFit="1" customWidth="1"/>
    <col min="2" max="2" width="19" bestFit="1" customWidth="1"/>
    <col min="3" max="3" width="9.81640625" bestFit="1" customWidth="1"/>
    <col min="4" max="4" width="14.81640625" bestFit="1" customWidth="1"/>
    <col min="5" max="5" width="11.81640625" bestFit="1" customWidth="1"/>
    <col min="6" max="6" width="39.54296875" bestFit="1" customWidth="1"/>
  </cols>
  <sheetData>
    <row r="1" spans="1:6" s="6" customFormat="1" ht="13">
      <c r="A1" s="4" t="s">
        <v>56</v>
      </c>
      <c r="B1" s="4" t="s">
        <v>57</v>
      </c>
      <c r="C1" s="4" t="s">
        <v>58</v>
      </c>
      <c r="D1" s="5" t="s">
        <v>164</v>
      </c>
      <c r="E1" s="5" t="s">
        <v>165</v>
      </c>
      <c r="F1" s="5" t="s">
        <v>153</v>
      </c>
    </row>
    <row r="2" spans="1:6" ht="13">
      <c r="A2" t="s">
        <v>89</v>
      </c>
      <c r="B2" t="s">
        <v>90</v>
      </c>
      <c r="C2" t="s">
        <v>0</v>
      </c>
      <c r="D2" s="2">
        <v>3200</v>
      </c>
      <c r="E2" s="2">
        <v>337073</v>
      </c>
      <c r="F2" s="1" t="s">
        <v>91</v>
      </c>
    </row>
    <row r="3" spans="1:6" ht="13">
      <c r="A3" t="s">
        <v>92</v>
      </c>
      <c r="B3" t="s">
        <v>90</v>
      </c>
      <c r="C3" t="s">
        <v>0</v>
      </c>
      <c r="D3" s="2">
        <v>4000</v>
      </c>
      <c r="E3" s="2">
        <v>62495</v>
      </c>
      <c r="F3" s="1"/>
    </row>
    <row r="4" spans="1:6" ht="13">
      <c r="A4" t="s">
        <v>93</v>
      </c>
      <c r="B4" t="s">
        <v>90</v>
      </c>
      <c r="C4" t="s">
        <v>0</v>
      </c>
      <c r="D4" s="2">
        <v>4500</v>
      </c>
      <c r="E4" s="2">
        <v>197128</v>
      </c>
      <c r="F4" s="1"/>
    </row>
    <row r="5" spans="1:6" ht="13">
      <c r="A5" t="s">
        <v>94</v>
      </c>
      <c r="B5" t="s">
        <v>90</v>
      </c>
      <c r="C5" t="s">
        <v>95</v>
      </c>
      <c r="D5" s="2">
        <v>25000</v>
      </c>
      <c r="E5" s="2">
        <v>102911.2</v>
      </c>
      <c r="F5" s="1"/>
    </row>
    <row r="6" spans="1:6" ht="13">
      <c r="A6" s="3" t="s">
        <v>254</v>
      </c>
      <c r="B6" s="3" t="s">
        <v>90</v>
      </c>
      <c r="C6" s="3" t="s">
        <v>95</v>
      </c>
      <c r="D6" s="2">
        <v>4000</v>
      </c>
      <c r="E6" s="2">
        <v>160000</v>
      </c>
      <c r="F6" s="1"/>
    </row>
    <row r="7" spans="1:6" ht="13">
      <c r="A7" t="s">
        <v>96</v>
      </c>
      <c r="B7" t="s">
        <v>90</v>
      </c>
      <c r="C7" t="s">
        <v>21</v>
      </c>
      <c r="D7" s="2">
        <v>2000</v>
      </c>
      <c r="E7" s="2">
        <v>29202.6</v>
      </c>
      <c r="F7" s="1"/>
    </row>
    <row r="8" spans="1:6" ht="13">
      <c r="A8" t="s">
        <v>97</v>
      </c>
      <c r="B8" t="s">
        <v>90</v>
      </c>
      <c r="C8" t="s">
        <v>0</v>
      </c>
      <c r="D8" s="2">
        <v>15000</v>
      </c>
      <c r="E8" s="2">
        <v>56121</v>
      </c>
      <c r="F8" s="1"/>
    </row>
    <row r="9" spans="1:6" ht="13">
      <c r="A9" t="s">
        <v>98</v>
      </c>
      <c r="B9" t="s">
        <v>90</v>
      </c>
      <c r="C9" t="s">
        <v>95</v>
      </c>
      <c r="D9" s="2">
        <v>17000</v>
      </c>
      <c r="E9" s="2">
        <v>309260</v>
      </c>
      <c r="F9" s="1" t="s">
        <v>277</v>
      </c>
    </row>
    <row r="10" spans="1:6" ht="13">
      <c r="A10" t="s">
        <v>99</v>
      </c>
      <c r="B10" t="s">
        <v>90</v>
      </c>
      <c r="C10" t="s">
        <v>21</v>
      </c>
      <c r="D10" s="2">
        <v>8500</v>
      </c>
      <c r="E10" s="2">
        <v>11650.1</v>
      </c>
      <c r="F10" s="1"/>
    </row>
    <row r="11" spans="1:6" ht="13">
      <c r="A11" t="s">
        <v>100</v>
      </c>
      <c r="B11" t="s">
        <v>90</v>
      </c>
      <c r="C11" t="s">
        <v>0</v>
      </c>
      <c r="D11" s="2">
        <v>10000</v>
      </c>
      <c r="E11" s="2">
        <v>35400.019999999997</v>
      </c>
      <c r="F11" s="1"/>
    </row>
    <row r="12" spans="1:6" ht="13">
      <c r="A12" t="s">
        <v>101</v>
      </c>
      <c r="B12" t="s">
        <v>90</v>
      </c>
      <c r="C12" t="s">
        <v>0</v>
      </c>
      <c r="D12" s="2">
        <v>8000</v>
      </c>
      <c r="E12" s="2">
        <v>441609</v>
      </c>
      <c r="F12" s="1" t="s">
        <v>199</v>
      </c>
    </row>
    <row r="13" spans="1:6" ht="13">
      <c r="A13" t="s">
        <v>102</v>
      </c>
      <c r="B13" t="s">
        <v>90</v>
      </c>
      <c r="C13" t="s">
        <v>0</v>
      </c>
      <c r="D13" s="2">
        <v>12000</v>
      </c>
      <c r="E13" s="2">
        <v>197538.78</v>
      </c>
      <c r="F13" s="1"/>
    </row>
    <row r="14" spans="1:6" ht="13">
      <c r="A14" t="s">
        <v>103</v>
      </c>
      <c r="B14" t="s">
        <v>90</v>
      </c>
      <c r="C14" t="s">
        <v>0</v>
      </c>
      <c r="D14" s="2">
        <v>4000</v>
      </c>
      <c r="E14" s="2">
        <v>316875.78000000003</v>
      </c>
      <c r="F14" s="1"/>
    </row>
    <row r="15" spans="1:6" ht="13">
      <c r="A15" t="s">
        <v>104</v>
      </c>
      <c r="B15" t="s">
        <v>90</v>
      </c>
      <c r="C15" t="s">
        <v>0</v>
      </c>
      <c r="D15" s="2">
        <v>15000</v>
      </c>
      <c r="E15" s="2">
        <v>446445</v>
      </c>
      <c r="F15" s="1"/>
    </row>
    <row r="16" spans="1:6" ht="13">
      <c r="A16" t="s">
        <v>105</v>
      </c>
      <c r="B16" t="s">
        <v>90</v>
      </c>
      <c r="C16" t="s">
        <v>21</v>
      </c>
      <c r="D16" s="2">
        <v>15000</v>
      </c>
      <c r="E16" s="2">
        <v>258610.8</v>
      </c>
      <c r="F16" s="1" t="s">
        <v>197</v>
      </c>
    </row>
    <row r="17" spans="1:6" ht="13">
      <c r="A17" t="s">
        <v>106</v>
      </c>
      <c r="B17" t="s">
        <v>90</v>
      </c>
      <c r="C17" t="s">
        <v>21</v>
      </c>
      <c r="D17" s="2">
        <v>15000</v>
      </c>
      <c r="E17" s="2">
        <v>86179.8</v>
      </c>
      <c r="F17" s="1"/>
    </row>
    <row r="18" spans="1:6" ht="13">
      <c r="A18" t="s">
        <v>107</v>
      </c>
      <c r="B18" t="s">
        <v>90</v>
      </c>
      <c r="C18" t="s">
        <v>0</v>
      </c>
      <c r="D18" s="2">
        <v>7000</v>
      </c>
      <c r="E18" s="2">
        <v>173169</v>
      </c>
      <c r="F18" s="1"/>
    </row>
    <row r="19" spans="1:6" ht="13">
      <c r="A19" t="s">
        <v>148</v>
      </c>
      <c r="B19" t="s">
        <v>90</v>
      </c>
      <c r="C19" t="s">
        <v>0</v>
      </c>
      <c r="D19" s="2">
        <v>10000</v>
      </c>
      <c r="E19" s="2">
        <v>135894.6</v>
      </c>
      <c r="F19" s="1"/>
    </row>
    <row r="20" spans="1:6" ht="13">
      <c r="A20" t="s">
        <v>149</v>
      </c>
      <c r="B20" t="s">
        <v>90</v>
      </c>
      <c r="C20" t="s">
        <v>0</v>
      </c>
      <c r="D20" s="2">
        <v>8000</v>
      </c>
      <c r="E20" s="2">
        <v>30825.08</v>
      </c>
      <c r="F20" s="1"/>
    </row>
    <row r="21" spans="1:6" ht="13">
      <c r="A21" s="3" t="s">
        <v>168</v>
      </c>
      <c r="B21" s="3" t="s">
        <v>90</v>
      </c>
      <c r="C21" s="3" t="s">
        <v>0</v>
      </c>
      <c r="D21" s="2">
        <v>5000</v>
      </c>
      <c r="E21" s="2">
        <v>86664</v>
      </c>
      <c r="F21" s="1"/>
    </row>
    <row r="22" spans="1:6" ht="13">
      <c r="A22" s="3" t="s">
        <v>169</v>
      </c>
      <c r="B22" s="3" t="s">
        <v>90</v>
      </c>
      <c r="C22" s="3" t="s">
        <v>0</v>
      </c>
      <c r="D22" s="2">
        <v>12000</v>
      </c>
      <c r="E22" s="2">
        <v>145603</v>
      </c>
      <c r="F22" s="1"/>
    </row>
    <row r="23" spans="1:6" ht="13">
      <c r="A23" s="3" t="s">
        <v>170</v>
      </c>
      <c r="B23" s="3" t="s">
        <v>90</v>
      </c>
      <c r="C23" s="3" t="s">
        <v>0</v>
      </c>
      <c r="D23" s="2">
        <v>8000</v>
      </c>
      <c r="E23" s="2">
        <v>64885</v>
      </c>
      <c r="F23" s="1"/>
    </row>
    <row r="24" spans="1:6" ht="13">
      <c r="A24" s="3" t="s">
        <v>171</v>
      </c>
      <c r="B24" s="3" t="s">
        <v>90</v>
      </c>
      <c r="C24" s="3" t="s">
        <v>0</v>
      </c>
      <c r="D24" s="2">
        <v>3000</v>
      </c>
      <c r="E24" s="2">
        <v>16662</v>
      </c>
      <c r="F24" s="1"/>
    </row>
    <row r="25" spans="1:6" ht="13">
      <c r="A25" s="3" t="s">
        <v>172</v>
      </c>
      <c r="B25" s="3" t="s">
        <v>90</v>
      </c>
      <c r="C25" s="3" t="s">
        <v>0</v>
      </c>
      <c r="D25" s="2">
        <v>10000</v>
      </c>
      <c r="E25" s="2">
        <v>35543</v>
      </c>
      <c r="F25" s="1"/>
    </row>
    <row r="26" spans="1:6" ht="13">
      <c r="A26" s="3" t="s">
        <v>173</v>
      </c>
      <c r="B26" s="3" t="s">
        <v>90</v>
      </c>
      <c r="C26" s="3" t="s">
        <v>0</v>
      </c>
      <c r="D26" s="2">
        <v>10000</v>
      </c>
      <c r="E26" s="2">
        <v>19158</v>
      </c>
      <c r="F26" s="1"/>
    </row>
    <row r="27" spans="1:6" ht="13">
      <c r="A27" s="3" t="s">
        <v>174</v>
      </c>
      <c r="B27" s="3" t="s">
        <v>90</v>
      </c>
      <c r="C27" s="3" t="s">
        <v>0</v>
      </c>
      <c r="D27" s="2">
        <v>12000</v>
      </c>
      <c r="E27" s="2">
        <v>25877</v>
      </c>
      <c r="F27" s="1"/>
    </row>
    <row r="28" spans="1:6" ht="13">
      <c r="A28" s="3" t="s">
        <v>175</v>
      </c>
      <c r="B28" s="3" t="s">
        <v>90</v>
      </c>
      <c r="C28" s="3" t="s">
        <v>0</v>
      </c>
      <c r="D28" s="2">
        <v>4000</v>
      </c>
      <c r="E28" s="2">
        <v>131685</v>
      </c>
      <c r="F28" s="1"/>
    </row>
    <row r="29" spans="1:6" ht="13">
      <c r="A29" s="3" t="s">
        <v>176</v>
      </c>
      <c r="B29" s="3" t="s">
        <v>90</v>
      </c>
      <c r="C29" s="3" t="s">
        <v>0</v>
      </c>
      <c r="D29" s="2">
        <v>8000</v>
      </c>
      <c r="E29" s="2">
        <v>1477</v>
      </c>
      <c r="F29" s="1"/>
    </row>
    <row r="30" spans="1:6" ht="13">
      <c r="A30" s="3" t="s">
        <v>177</v>
      </c>
      <c r="B30" s="3" t="s">
        <v>90</v>
      </c>
      <c r="C30" s="3" t="s">
        <v>0</v>
      </c>
      <c r="D30" s="2">
        <v>10000</v>
      </c>
      <c r="E30" s="2">
        <v>51736</v>
      </c>
      <c r="F30" s="1"/>
    </row>
    <row r="31" spans="1:6" ht="13">
      <c r="A31" s="3" t="s">
        <v>178</v>
      </c>
      <c r="B31" s="3" t="s">
        <v>90</v>
      </c>
      <c r="C31" s="3" t="s">
        <v>0</v>
      </c>
      <c r="D31" s="2">
        <v>8000</v>
      </c>
      <c r="E31" s="2">
        <v>90058</v>
      </c>
      <c r="F31" s="1"/>
    </row>
    <row r="32" spans="1:6" ht="13">
      <c r="A32" s="3" t="s">
        <v>179</v>
      </c>
      <c r="B32" s="3" t="s">
        <v>90</v>
      </c>
      <c r="C32" s="3" t="s">
        <v>0</v>
      </c>
      <c r="D32" s="2">
        <v>5000</v>
      </c>
      <c r="E32" s="2">
        <v>81623</v>
      </c>
      <c r="F32" s="1"/>
    </row>
    <row r="33" spans="1:6" ht="13">
      <c r="A33" s="3" t="s">
        <v>181</v>
      </c>
      <c r="B33" s="3" t="s">
        <v>90</v>
      </c>
      <c r="C33" s="3" t="s">
        <v>0</v>
      </c>
      <c r="D33" s="2">
        <v>4000</v>
      </c>
      <c r="E33" s="2">
        <v>155633</v>
      </c>
      <c r="F33" s="1"/>
    </row>
    <row r="34" spans="1:6" ht="13">
      <c r="A34" s="3" t="s">
        <v>180</v>
      </c>
      <c r="B34" s="3" t="s">
        <v>90</v>
      </c>
      <c r="C34" s="3" t="s">
        <v>95</v>
      </c>
      <c r="D34" s="2">
        <v>5000</v>
      </c>
      <c r="E34" s="2">
        <v>69680</v>
      </c>
      <c r="F34" s="1"/>
    </row>
    <row r="35" spans="1:6" ht="13">
      <c r="A35" s="3" t="s">
        <v>182</v>
      </c>
      <c r="B35" s="3" t="s">
        <v>90</v>
      </c>
      <c r="C35" s="3" t="s">
        <v>0</v>
      </c>
      <c r="D35" s="2">
        <v>5000</v>
      </c>
      <c r="E35" s="2">
        <v>255369</v>
      </c>
      <c r="F35" s="1"/>
    </row>
    <row r="36" spans="1:6" ht="13">
      <c r="A36" s="3" t="s">
        <v>183</v>
      </c>
      <c r="B36" s="3" t="s">
        <v>90</v>
      </c>
      <c r="C36" s="3" t="s">
        <v>0</v>
      </c>
      <c r="D36" s="2">
        <v>20000</v>
      </c>
      <c r="E36" s="2">
        <v>37635</v>
      </c>
      <c r="F36" s="1"/>
    </row>
    <row r="37" spans="1:6" ht="13">
      <c r="A37" s="3" t="s">
        <v>184</v>
      </c>
      <c r="B37" s="3" t="s">
        <v>90</v>
      </c>
      <c r="C37" s="3" t="s">
        <v>0</v>
      </c>
      <c r="D37" s="2">
        <v>15000</v>
      </c>
      <c r="E37" s="2">
        <v>51910</v>
      </c>
      <c r="F37" s="1"/>
    </row>
    <row r="38" spans="1:6" ht="13">
      <c r="A38" s="3" t="s">
        <v>185</v>
      </c>
      <c r="B38" s="3" t="s">
        <v>90</v>
      </c>
      <c r="C38" s="3" t="s">
        <v>0</v>
      </c>
      <c r="D38" s="2">
        <v>10000</v>
      </c>
      <c r="E38" s="2">
        <v>63643</v>
      </c>
      <c r="F38" s="1"/>
    </row>
    <row r="39" spans="1:6" ht="13">
      <c r="A39" s="3" t="s">
        <v>186</v>
      </c>
      <c r="B39" s="3" t="s">
        <v>90</v>
      </c>
      <c r="C39" s="3" t="s">
        <v>0</v>
      </c>
      <c r="D39" s="2">
        <v>10000</v>
      </c>
      <c r="E39" s="2">
        <v>40282</v>
      </c>
      <c r="F39" s="1"/>
    </row>
    <row r="40" spans="1:6" ht="13">
      <c r="A40" s="3" t="s">
        <v>187</v>
      </c>
      <c r="B40" s="3" t="s">
        <v>90</v>
      </c>
      <c r="C40" s="3" t="s">
        <v>0</v>
      </c>
      <c r="D40" s="2">
        <v>15000</v>
      </c>
      <c r="E40" s="2">
        <v>81978</v>
      </c>
      <c r="F40" s="1"/>
    </row>
    <row r="41" spans="1:6" ht="13">
      <c r="A41" s="3" t="s">
        <v>227</v>
      </c>
      <c r="B41" s="3" t="s">
        <v>90</v>
      </c>
      <c r="C41" s="3" t="s">
        <v>0</v>
      </c>
      <c r="D41" s="2">
        <v>10000</v>
      </c>
      <c r="E41" s="2">
        <v>67530</v>
      </c>
      <c r="F41" s="1"/>
    </row>
    <row r="42" spans="1:6" ht="13">
      <c r="A42" t="s">
        <v>78</v>
      </c>
      <c r="B42" t="s">
        <v>85</v>
      </c>
      <c r="C42" t="s">
        <v>87</v>
      </c>
      <c r="D42" s="2">
        <v>30000</v>
      </c>
      <c r="E42" s="2">
        <v>32750.399999999998</v>
      </c>
      <c r="F42" s="1" t="s">
        <v>198</v>
      </c>
    </row>
    <row r="43" spans="1:6" ht="13">
      <c r="A43" t="s">
        <v>82</v>
      </c>
      <c r="B43" t="s">
        <v>85</v>
      </c>
      <c r="C43" t="s">
        <v>0</v>
      </c>
      <c r="D43" s="2">
        <v>15000</v>
      </c>
      <c r="E43" s="2">
        <v>7487.8710000000001</v>
      </c>
      <c r="F43" s="1"/>
    </row>
    <row r="44" spans="1:6" ht="13">
      <c r="A44" t="s">
        <v>126</v>
      </c>
      <c r="B44" t="s">
        <v>85</v>
      </c>
      <c r="C44" t="s">
        <v>21</v>
      </c>
      <c r="D44" s="2">
        <v>8000</v>
      </c>
      <c r="E44" s="2">
        <v>90288</v>
      </c>
      <c r="F44" s="1"/>
    </row>
    <row r="45" spans="1:6" ht="13">
      <c r="A45" t="s">
        <v>127</v>
      </c>
      <c r="B45" t="s">
        <v>85</v>
      </c>
      <c r="C45" t="s">
        <v>0</v>
      </c>
      <c r="D45" s="2">
        <v>32000</v>
      </c>
      <c r="E45" s="2">
        <v>24346.6</v>
      </c>
      <c r="F45" s="1"/>
    </row>
    <row r="46" spans="1:6" ht="13">
      <c r="A46" t="s">
        <v>128</v>
      </c>
      <c r="B46" t="s">
        <v>85</v>
      </c>
      <c r="C46" t="s">
        <v>95</v>
      </c>
      <c r="D46" s="2">
        <v>8000</v>
      </c>
      <c r="E46" s="2">
        <v>2376.77</v>
      </c>
      <c r="F46" s="1"/>
    </row>
    <row r="47" spans="1:6" ht="13">
      <c r="A47" t="s">
        <v>129</v>
      </c>
      <c r="B47" t="s">
        <v>85</v>
      </c>
      <c r="C47" t="s">
        <v>0</v>
      </c>
      <c r="D47" s="2">
        <v>12000</v>
      </c>
      <c r="E47" s="2">
        <v>217931</v>
      </c>
      <c r="F47" s="1"/>
    </row>
    <row r="48" spans="1:6" ht="13">
      <c r="A48" t="s">
        <v>130</v>
      </c>
      <c r="B48" t="s">
        <v>85</v>
      </c>
      <c r="C48" t="s">
        <v>0</v>
      </c>
      <c r="D48" s="2">
        <v>8000</v>
      </c>
      <c r="E48" s="2">
        <v>312309</v>
      </c>
      <c r="F48" s="1" t="s">
        <v>278</v>
      </c>
    </row>
    <row r="49" spans="1:6" ht="13">
      <c r="A49" t="s">
        <v>131</v>
      </c>
      <c r="B49" t="s">
        <v>85</v>
      </c>
      <c r="C49" t="s">
        <v>21</v>
      </c>
      <c r="D49" s="2">
        <v>4500</v>
      </c>
      <c r="E49" s="2">
        <v>245820</v>
      </c>
      <c r="F49" s="1"/>
    </row>
    <row r="50" spans="1:6" ht="13">
      <c r="A50" t="s">
        <v>132</v>
      </c>
      <c r="B50" t="s">
        <v>85</v>
      </c>
      <c r="C50" t="s">
        <v>21</v>
      </c>
      <c r="D50" s="2">
        <v>20000</v>
      </c>
      <c r="E50" s="2">
        <v>145293</v>
      </c>
      <c r="F50" s="1"/>
    </row>
    <row r="51" spans="1:6" ht="13">
      <c r="A51" t="s">
        <v>133</v>
      </c>
      <c r="B51" t="s">
        <v>85</v>
      </c>
      <c r="C51" t="s">
        <v>0</v>
      </c>
      <c r="D51" s="2">
        <v>15000</v>
      </c>
      <c r="E51" s="2">
        <v>320074</v>
      </c>
      <c r="F51" s="1"/>
    </row>
    <row r="52" spans="1:6" ht="13">
      <c r="A52" t="s">
        <v>134</v>
      </c>
      <c r="B52" t="s">
        <v>85</v>
      </c>
      <c r="C52" t="s">
        <v>0</v>
      </c>
      <c r="D52" s="2">
        <v>20000</v>
      </c>
      <c r="E52" s="2">
        <v>22292.6</v>
      </c>
      <c r="F52" s="1"/>
    </row>
    <row r="53" spans="1:6" ht="13">
      <c r="A53" t="s">
        <v>135</v>
      </c>
      <c r="B53" t="s">
        <v>85</v>
      </c>
      <c r="C53" t="s">
        <v>0</v>
      </c>
      <c r="D53" s="2">
        <v>15000</v>
      </c>
      <c r="E53" s="2">
        <v>47646.498899999999</v>
      </c>
      <c r="F53" s="1"/>
    </row>
    <row r="54" spans="1:6" ht="13">
      <c r="A54" t="s">
        <v>136</v>
      </c>
      <c r="B54" t="s">
        <v>85</v>
      </c>
      <c r="C54" t="s">
        <v>0</v>
      </c>
      <c r="D54" s="2">
        <v>9000</v>
      </c>
      <c r="E54" s="2">
        <v>1129.9574</v>
      </c>
      <c r="F54" s="1"/>
    </row>
    <row r="55" spans="1:6" ht="13">
      <c r="A55" t="s">
        <v>137</v>
      </c>
      <c r="B55" t="s">
        <v>85</v>
      </c>
      <c r="C55" t="s">
        <v>0</v>
      </c>
      <c r="D55" s="2">
        <v>12000</v>
      </c>
      <c r="E55" s="2">
        <v>64968.803899999999</v>
      </c>
      <c r="F55" s="1"/>
    </row>
    <row r="56" spans="1:6" ht="13">
      <c r="A56" t="s">
        <v>138</v>
      </c>
      <c r="B56" t="s">
        <v>85</v>
      </c>
      <c r="C56" t="s">
        <v>95</v>
      </c>
      <c r="D56" s="2">
        <v>10000</v>
      </c>
      <c r="E56" s="2">
        <v>18832.585200000001</v>
      </c>
      <c r="F56" s="1"/>
    </row>
    <row r="57" spans="1:6" ht="13">
      <c r="A57" t="s">
        <v>139</v>
      </c>
      <c r="B57" t="s">
        <v>85</v>
      </c>
      <c r="C57" t="s">
        <v>95</v>
      </c>
      <c r="D57" s="2">
        <v>12000</v>
      </c>
      <c r="E57" s="2">
        <v>115113.999</v>
      </c>
      <c r="F57" s="1"/>
    </row>
    <row r="58" spans="1:6" ht="13">
      <c r="A58" t="s">
        <v>140</v>
      </c>
      <c r="B58" t="s">
        <v>85</v>
      </c>
      <c r="C58" t="s">
        <v>0</v>
      </c>
      <c r="D58" s="2">
        <v>10000</v>
      </c>
      <c r="E58" s="2">
        <v>15053.5242</v>
      </c>
      <c r="F58" s="1"/>
    </row>
    <row r="59" spans="1:6" ht="13">
      <c r="A59" t="s">
        <v>141</v>
      </c>
      <c r="B59" t="s">
        <v>85</v>
      </c>
      <c r="C59" t="s">
        <v>0</v>
      </c>
      <c r="D59" s="2">
        <v>15000</v>
      </c>
      <c r="E59" s="2">
        <v>28440.5121</v>
      </c>
      <c r="F59" s="1"/>
    </row>
    <row r="60" spans="1:6" ht="13">
      <c r="A60" t="s">
        <v>142</v>
      </c>
      <c r="B60" t="s">
        <v>85</v>
      </c>
      <c r="C60" t="s">
        <v>0</v>
      </c>
      <c r="D60" s="2">
        <v>8000</v>
      </c>
      <c r="E60" s="2">
        <v>48877.4</v>
      </c>
      <c r="F60" s="1"/>
    </row>
    <row r="61" spans="1:6" ht="13">
      <c r="A61" s="3" t="s">
        <v>154</v>
      </c>
      <c r="B61" s="3" t="s">
        <v>85</v>
      </c>
      <c r="C61" s="3" t="s">
        <v>21</v>
      </c>
      <c r="D61" s="2">
        <v>25000</v>
      </c>
      <c r="E61" s="2">
        <v>17549.903999999999</v>
      </c>
      <c r="F61" s="1"/>
    </row>
    <row r="62" spans="1:6" ht="13">
      <c r="A62" s="3" t="s">
        <v>204</v>
      </c>
      <c r="B62" s="3" t="s">
        <v>85</v>
      </c>
      <c r="C62" s="3" t="s">
        <v>0</v>
      </c>
      <c r="D62" s="2">
        <v>10000</v>
      </c>
      <c r="E62" s="2">
        <v>1459</v>
      </c>
      <c r="F62" s="7"/>
    </row>
    <row r="63" spans="1:6" ht="13">
      <c r="A63" s="3" t="s">
        <v>207</v>
      </c>
      <c r="B63" s="3" t="s">
        <v>85</v>
      </c>
      <c r="C63" s="3" t="s">
        <v>0</v>
      </c>
      <c r="D63" s="2">
        <v>13000</v>
      </c>
      <c r="E63" s="2">
        <f>20441.14+6740+1066+3842+2535+949+8568+561+2057</f>
        <v>46759.14</v>
      </c>
      <c r="F63" s="7"/>
    </row>
    <row r="64" spans="1:6" ht="13">
      <c r="A64" s="3" t="s">
        <v>224</v>
      </c>
      <c r="B64" s="3" t="s">
        <v>85</v>
      </c>
      <c r="C64" s="3" t="s">
        <v>0</v>
      </c>
      <c r="D64" s="2">
        <v>8000</v>
      </c>
      <c r="E64" s="2">
        <f>1034+1765</f>
        <v>2799</v>
      </c>
      <c r="F64" s="7"/>
    </row>
    <row r="65" spans="1:7" ht="13">
      <c r="A65" s="3" t="s">
        <v>232</v>
      </c>
      <c r="B65" s="3" t="s">
        <v>85</v>
      </c>
      <c r="C65" s="3" t="s">
        <v>0</v>
      </c>
      <c r="D65" s="2">
        <v>15000</v>
      </c>
      <c r="E65" s="2">
        <f>709+628+673+515+1660+2754+288+541+1323+1989+610+503+2096+503</f>
        <v>14792</v>
      </c>
      <c r="F65" s="12"/>
    </row>
    <row r="66" spans="1:7" ht="13">
      <c r="A66" s="3" t="s">
        <v>166</v>
      </c>
      <c r="B66" s="3" t="s">
        <v>159</v>
      </c>
      <c r="C66" s="3" t="s">
        <v>0</v>
      </c>
      <c r="D66" s="2">
        <v>11000</v>
      </c>
      <c r="E66" s="2">
        <v>13280</v>
      </c>
      <c r="F66" s="1"/>
    </row>
    <row r="67" spans="1:7" ht="13">
      <c r="A67" s="3" t="s">
        <v>155</v>
      </c>
      <c r="B67" s="3" t="s">
        <v>159</v>
      </c>
      <c r="C67" s="3" t="s">
        <v>0</v>
      </c>
      <c r="D67" s="2">
        <v>15000</v>
      </c>
      <c r="E67" s="2">
        <v>3585</v>
      </c>
      <c r="F67" s="1"/>
    </row>
    <row r="68" spans="1:7" ht="13">
      <c r="A68" s="3" t="s">
        <v>156</v>
      </c>
      <c r="B68" s="3" t="s">
        <v>159</v>
      </c>
      <c r="C68" s="3" t="s">
        <v>0</v>
      </c>
      <c r="D68" s="2">
        <v>6500</v>
      </c>
      <c r="E68" s="2">
        <v>44023.199999999997</v>
      </c>
      <c r="F68" s="1"/>
    </row>
    <row r="69" spans="1:7" ht="13">
      <c r="A69" s="3" t="s">
        <v>157</v>
      </c>
      <c r="B69" s="3" t="s">
        <v>159</v>
      </c>
      <c r="C69" s="3" t="s">
        <v>0</v>
      </c>
      <c r="D69" s="2">
        <v>4000</v>
      </c>
      <c r="E69" s="2">
        <v>6586</v>
      </c>
      <c r="F69" s="1"/>
    </row>
    <row r="70" spans="1:7" ht="13">
      <c r="A70" s="3" t="s">
        <v>167</v>
      </c>
      <c r="B70" s="3" t="s">
        <v>159</v>
      </c>
      <c r="C70" s="3" t="s">
        <v>0</v>
      </c>
      <c r="D70" s="2">
        <v>7500</v>
      </c>
      <c r="E70" s="2">
        <v>6919</v>
      </c>
      <c r="F70" s="7"/>
    </row>
    <row r="71" spans="1:7" ht="13">
      <c r="A71" s="3" t="s">
        <v>158</v>
      </c>
      <c r="B71" s="3" t="s">
        <v>159</v>
      </c>
      <c r="C71" s="3" t="s">
        <v>0</v>
      </c>
      <c r="D71" s="2">
        <v>4000</v>
      </c>
      <c r="E71" s="2">
        <v>11311.8</v>
      </c>
      <c r="F71" s="1"/>
    </row>
    <row r="72" spans="1:7" ht="13">
      <c r="A72" s="3" t="s">
        <v>188</v>
      </c>
      <c r="B72" s="3" t="s">
        <v>159</v>
      </c>
      <c r="C72" s="3" t="s">
        <v>0</v>
      </c>
      <c r="D72" s="2">
        <v>6000</v>
      </c>
      <c r="E72" s="2">
        <f>38025.6+232+1067+1038+2362+554+278</f>
        <v>43556.6</v>
      </c>
      <c r="F72" s="7"/>
    </row>
    <row r="73" spans="1:7" ht="13">
      <c r="A73" s="3" t="s">
        <v>189</v>
      </c>
      <c r="B73" s="3" t="s">
        <v>159</v>
      </c>
      <c r="C73" s="3" t="s">
        <v>0</v>
      </c>
      <c r="D73" s="2">
        <v>2000</v>
      </c>
      <c r="E73" s="2">
        <v>919</v>
      </c>
      <c r="F73" s="12"/>
      <c r="G73" s="13"/>
    </row>
    <row r="74" spans="1:7" ht="13">
      <c r="A74" s="3" t="s">
        <v>246</v>
      </c>
      <c r="B74" s="3" t="s">
        <v>159</v>
      </c>
      <c r="C74" s="3" t="s">
        <v>21</v>
      </c>
      <c r="D74" s="2">
        <v>2500</v>
      </c>
      <c r="E74" s="2">
        <f>456+1618+571+4760+448+2295+1439+3740+771+1904+875+240</f>
        <v>19117</v>
      </c>
      <c r="F74" s="12"/>
      <c r="G74" s="13"/>
    </row>
    <row r="75" spans="1:7" ht="13">
      <c r="A75" s="3" t="s">
        <v>212</v>
      </c>
      <c r="B75" s="3" t="s">
        <v>215</v>
      </c>
      <c r="C75" s="3" t="s">
        <v>0</v>
      </c>
      <c r="D75" s="2">
        <v>10000</v>
      </c>
      <c r="E75" s="2">
        <f>19478.26+1003</f>
        <v>20481.259999999998</v>
      </c>
      <c r="F75" s="7"/>
    </row>
    <row r="76" spans="1:7" ht="13">
      <c r="A76" s="3" t="s">
        <v>213</v>
      </c>
      <c r="B76" s="3" t="s">
        <v>215</v>
      </c>
      <c r="C76" s="3" t="s">
        <v>0</v>
      </c>
      <c r="D76" s="2">
        <v>7500</v>
      </c>
      <c r="E76" s="2">
        <f>4632+713+1378+224+755+1699+785+214+960+524+852+5837.46+1756+6409+2760+1259+2713+952+495+723+456+456+14025+1906+1887+2152+540+808+301+1226+2507+1327+371+906+1061+462+2320+370+672+552+554+490+802+883+2010+524</f>
        <v>75208.459999999992</v>
      </c>
      <c r="F76" s="1" t="s">
        <v>279</v>
      </c>
    </row>
    <row r="77" spans="1:7" ht="13">
      <c r="A77" s="3" t="s">
        <v>228</v>
      </c>
      <c r="B77" s="3" t="s">
        <v>215</v>
      </c>
      <c r="C77" s="3" t="s">
        <v>0</v>
      </c>
      <c r="D77" s="2">
        <v>5000</v>
      </c>
      <c r="E77" s="9">
        <f>842+946+1523+5712+633</f>
        <v>9656</v>
      </c>
      <c r="F77" s="1" t="s">
        <v>251</v>
      </c>
    </row>
    <row r="78" spans="1:7" ht="13">
      <c r="A78" s="3" t="s">
        <v>263</v>
      </c>
      <c r="B78" s="3" t="s">
        <v>215</v>
      </c>
      <c r="C78" s="3" t="s">
        <v>0</v>
      </c>
      <c r="D78" s="2">
        <v>7000</v>
      </c>
      <c r="E78" s="9">
        <f>1444+2580+1005+5712+729</f>
        <v>11470</v>
      </c>
      <c r="F78" s="1"/>
    </row>
    <row r="79" spans="1:7" ht="13">
      <c r="A79" s="3" t="s">
        <v>271</v>
      </c>
      <c r="B79" s="3" t="s">
        <v>215</v>
      </c>
      <c r="C79" s="3" t="s">
        <v>21</v>
      </c>
      <c r="D79" s="2">
        <v>12000</v>
      </c>
      <c r="E79" s="9">
        <f>4420+1224+1111+1013+2273</f>
        <v>10041</v>
      </c>
      <c r="F79" s="1"/>
    </row>
    <row r="80" spans="1:7" ht="13">
      <c r="A80" s="3" t="s">
        <v>264</v>
      </c>
      <c r="B80" s="3" t="s">
        <v>265</v>
      </c>
      <c r="C80" s="3" t="s">
        <v>0</v>
      </c>
      <c r="D80" s="2">
        <v>30000</v>
      </c>
      <c r="E80" s="9">
        <f>3988+2856+1705+1142+561+481+483+267</f>
        <v>11483</v>
      </c>
      <c r="F80" s="1"/>
      <c r="G80" s="13"/>
    </row>
    <row r="81" spans="1:6">
      <c r="A81" s="3" t="s">
        <v>266</v>
      </c>
      <c r="B81" s="3" t="s">
        <v>265</v>
      </c>
      <c r="C81" s="3" t="s">
        <v>0</v>
      </c>
      <c r="D81" s="19">
        <v>47000</v>
      </c>
      <c r="E81" s="19">
        <f>1690+3876+3141+953</f>
        <v>9660</v>
      </c>
    </row>
    <row r="82" spans="1:6">
      <c r="A82" s="3" t="s">
        <v>267</v>
      </c>
      <c r="B82" s="3" t="s">
        <v>265</v>
      </c>
      <c r="C82" s="3" t="s">
        <v>0</v>
      </c>
      <c r="D82" s="19">
        <v>24000</v>
      </c>
      <c r="E82" s="19">
        <f>3876+564+3740+673+1771+389+191+255</f>
        <v>11459</v>
      </c>
    </row>
    <row r="83" spans="1:6" ht="13">
      <c r="A83" s="3" t="s">
        <v>268</v>
      </c>
      <c r="B83" s="3" t="s">
        <v>265</v>
      </c>
      <c r="C83" s="3" t="s">
        <v>21</v>
      </c>
      <c r="D83" s="19">
        <v>20000</v>
      </c>
      <c r="E83" s="19">
        <f>4908+2805+6183+6375+3570+15618</f>
        <v>39459</v>
      </c>
      <c r="F83" s="1" t="s">
        <v>54</v>
      </c>
    </row>
    <row r="84" spans="1:6">
      <c r="A84" s="3" t="s">
        <v>270</v>
      </c>
      <c r="B84" s="3" t="s">
        <v>265</v>
      </c>
      <c r="C84" s="3" t="s">
        <v>21</v>
      </c>
      <c r="D84" s="19">
        <v>9000</v>
      </c>
      <c r="E84" s="19">
        <f>936+3001+2242+2303+4216+6485+833</f>
        <v>20016</v>
      </c>
    </row>
    <row r="85" spans="1:6" ht="13">
      <c r="A85" s="3" t="s">
        <v>206</v>
      </c>
      <c r="B85" s="3" t="s">
        <v>216</v>
      </c>
      <c r="C85" s="3" t="s">
        <v>0</v>
      </c>
      <c r="D85" s="2">
        <v>2000</v>
      </c>
      <c r="E85" s="2">
        <f>15059.28+493+211+429</f>
        <v>16192.28</v>
      </c>
      <c r="F85" s="7"/>
    </row>
    <row r="86" spans="1:6" ht="13">
      <c r="A86" s="3" t="s">
        <v>236</v>
      </c>
      <c r="B86" s="3" t="s">
        <v>216</v>
      </c>
      <c r="C86" s="3" t="s">
        <v>21</v>
      </c>
      <c r="D86" s="2">
        <v>2000</v>
      </c>
      <c r="E86" s="9">
        <f>253+504+917+243+491+900+981+1059+5763+2535+1142+2380+905+1245+3740+392+729+4717+2019+7803+813+424+2225+2670+987+3085+566+3009+552+4012+897+1783+938+1466+550+815</f>
        <v>63510</v>
      </c>
      <c r="F86" s="7"/>
    </row>
    <row r="87" spans="1:6" ht="13">
      <c r="A87" s="3" t="s">
        <v>282</v>
      </c>
      <c r="B87" s="3" t="s">
        <v>276</v>
      </c>
      <c r="C87" s="3" t="s">
        <v>21</v>
      </c>
      <c r="D87" s="2">
        <v>7000</v>
      </c>
      <c r="E87" s="9">
        <v>5948</v>
      </c>
      <c r="F87" s="7"/>
    </row>
    <row r="88" spans="1:6" ht="13">
      <c r="A88" s="3" t="s">
        <v>217</v>
      </c>
      <c r="B88" s="3" t="s">
        <v>226</v>
      </c>
      <c r="C88" s="3" t="s">
        <v>0</v>
      </c>
      <c r="D88" s="2">
        <v>5000</v>
      </c>
      <c r="E88" s="2">
        <f>25797.16+1003+1570+2256+532+240+813+813+1037+581+228</f>
        <v>34870.160000000003</v>
      </c>
      <c r="F88" s="7"/>
    </row>
    <row r="89" spans="1:6" ht="13">
      <c r="A89" s="3" t="s">
        <v>203</v>
      </c>
      <c r="B89" s="3" t="s">
        <v>226</v>
      </c>
      <c r="C89" s="3" t="s">
        <v>0</v>
      </c>
      <c r="D89" s="2">
        <v>4000</v>
      </c>
      <c r="E89" s="2">
        <f>16289.4+4216-1080.4+3136+1254+5100+1921+685+224+1853+280+280+504+3302</f>
        <v>37964</v>
      </c>
      <c r="F89" s="7"/>
    </row>
    <row r="90" spans="1:6" ht="13">
      <c r="A90" s="3" t="s">
        <v>160</v>
      </c>
      <c r="B90" s="3" t="s">
        <v>161</v>
      </c>
      <c r="C90" s="3" t="s">
        <v>0</v>
      </c>
      <c r="D90" s="2">
        <v>47000</v>
      </c>
      <c r="E90" s="2">
        <v>40707</v>
      </c>
      <c r="F90" s="1" t="s">
        <v>91</v>
      </c>
    </row>
    <row r="91" spans="1:6" ht="13">
      <c r="A91" s="3" t="s">
        <v>190</v>
      </c>
      <c r="B91" s="3" t="s">
        <v>191</v>
      </c>
      <c r="C91" s="3" t="s">
        <v>87</v>
      </c>
      <c r="D91" s="2">
        <v>20000</v>
      </c>
      <c r="E91" s="2">
        <v>10761</v>
      </c>
      <c r="F91" s="7"/>
    </row>
    <row r="92" spans="1:6" ht="13">
      <c r="A92" s="3" t="s">
        <v>218</v>
      </c>
      <c r="B92" s="3" t="s">
        <v>191</v>
      </c>
      <c r="C92" s="3" t="s">
        <v>87</v>
      </c>
      <c r="D92" s="2">
        <v>20000</v>
      </c>
      <c r="E92" s="9">
        <f>32782.8+1720+1973+1505+705</f>
        <v>38685.800000000003</v>
      </c>
      <c r="F92" s="7"/>
    </row>
    <row r="93" spans="1:6" ht="13">
      <c r="A93" s="3" t="s">
        <v>219</v>
      </c>
      <c r="B93" s="3" t="s">
        <v>191</v>
      </c>
      <c r="C93" s="3" t="s">
        <v>87</v>
      </c>
      <c r="D93" s="2">
        <v>12500</v>
      </c>
      <c r="E93" s="9">
        <f>11566.8+709+480+2492+465+2038+2383+2038+314+2383+601+1780+596+1226+2507+495+340+572+1751+1785+960</f>
        <v>37481.800000000003</v>
      </c>
      <c r="F93" s="7"/>
    </row>
    <row r="94" spans="1:6" ht="13">
      <c r="A94" s="3" t="s">
        <v>214</v>
      </c>
      <c r="B94" s="3" t="s">
        <v>191</v>
      </c>
      <c r="C94" s="3" t="s">
        <v>87</v>
      </c>
      <c r="D94" s="2">
        <v>20000</v>
      </c>
      <c r="E94" s="2">
        <f>29957.4+736+922+4802+1142+561+913+374+3774+2057+3774+2057+4760+1203+4012+1213+617+1617+4114+2150+1940</f>
        <v>72695.399999999994</v>
      </c>
      <c r="F94" s="7"/>
    </row>
    <row r="95" spans="1:6" ht="13">
      <c r="A95" s="3" t="s">
        <v>262</v>
      </c>
      <c r="B95" s="3" t="s">
        <v>191</v>
      </c>
      <c r="C95" s="3" t="s">
        <v>21</v>
      </c>
      <c r="D95" s="2">
        <v>2000</v>
      </c>
      <c r="E95" s="9">
        <f>3293+1810</f>
        <v>5103</v>
      </c>
      <c r="F95" s="7"/>
    </row>
    <row r="96" spans="1:6" ht="13">
      <c r="A96" t="s">
        <v>65</v>
      </c>
      <c r="B96" t="s">
        <v>72</v>
      </c>
      <c r="C96" t="s">
        <v>0</v>
      </c>
      <c r="D96" s="2">
        <v>16000</v>
      </c>
      <c r="E96" s="2">
        <v>28573.26</v>
      </c>
      <c r="F96" s="1"/>
    </row>
    <row r="97" spans="1:6" ht="13">
      <c r="A97" t="s">
        <v>66</v>
      </c>
      <c r="B97" t="s">
        <v>72</v>
      </c>
      <c r="C97" t="s">
        <v>0</v>
      </c>
      <c r="D97" s="2">
        <v>4000</v>
      </c>
      <c r="E97" s="2">
        <v>13552.83</v>
      </c>
      <c r="F97" s="1"/>
    </row>
    <row r="98" spans="1:6" ht="13">
      <c r="A98" t="s">
        <v>50</v>
      </c>
      <c r="B98" t="s">
        <v>20</v>
      </c>
      <c r="C98" t="s">
        <v>0</v>
      </c>
      <c r="D98" s="2">
        <v>7000</v>
      </c>
      <c r="E98" s="2">
        <v>61884.3</v>
      </c>
      <c r="F98" s="1"/>
    </row>
    <row r="99" spans="1:6" ht="13">
      <c r="A99" t="s">
        <v>49</v>
      </c>
      <c r="B99" t="s">
        <v>20</v>
      </c>
      <c r="C99" t="s">
        <v>0</v>
      </c>
      <c r="D99" s="2">
        <v>18000</v>
      </c>
      <c r="E99" s="2">
        <v>35562.9</v>
      </c>
      <c r="F99" s="1"/>
    </row>
    <row r="100" spans="1:6" ht="13">
      <c r="A100" t="s">
        <v>39</v>
      </c>
      <c r="B100" t="s">
        <v>20</v>
      </c>
      <c r="C100" t="s">
        <v>0</v>
      </c>
      <c r="D100" s="2">
        <v>12000</v>
      </c>
      <c r="E100" s="2">
        <v>187582</v>
      </c>
      <c r="F100" s="1"/>
    </row>
    <row r="101" spans="1:6" ht="13">
      <c r="A101" t="s">
        <v>22</v>
      </c>
      <c r="B101" t="s">
        <v>20</v>
      </c>
      <c r="C101" t="s">
        <v>21</v>
      </c>
      <c r="D101" s="2">
        <v>10000</v>
      </c>
      <c r="E101" s="2">
        <v>21222.46</v>
      </c>
      <c r="F101" s="1"/>
    </row>
    <row r="102" spans="1:6" ht="13">
      <c r="A102" t="s">
        <v>23</v>
      </c>
      <c r="B102" t="s">
        <v>20</v>
      </c>
      <c r="C102" t="s">
        <v>0</v>
      </c>
      <c r="D102" s="2">
        <v>4000</v>
      </c>
      <c r="E102" s="2">
        <v>53173.9</v>
      </c>
      <c r="F102" s="1"/>
    </row>
    <row r="103" spans="1:6" ht="13">
      <c r="A103" t="s">
        <v>24</v>
      </c>
      <c r="B103" t="s">
        <v>20</v>
      </c>
      <c r="C103" t="s">
        <v>0</v>
      </c>
      <c r="D103" s="2">
        <v>6000</v>
      </c>
      <c r="E103" s="2">
        <v>13306.58</v>
      </c>
      <c r="F103" s="1"/>
    </row>
    <row r="104" spans="1:6" ht="13">
      <c r="A104" t="s">
        <v>14</v>
      </c>
      <c r="B104" t="s">
        <v>2</v>
      </c>
      <c r="C104" t="s">
        <v>0</v>
      </c>
      <c r="D104" s="2">
        <v>19000</v>
      </c>
      <c r="E104" s="2">
        <v>264947</v>
      </c>
      <c r="F104" s="1" t="s">
        <v>150</v>
      </c>
    </row>
    <row r="105" spans="1:6" ht="13">
      <c r="A105" s="3" t="s">
        <v>252</v>
      </c>
      <c r="B105" s="3" t="s">
        <v>2</v>
      </c>
      <c r="C105" s="3" t="s">
        <v>0</v>
      </c>
      <c r="D105" s="2">
        <v>10000</v>
      </c>
      <c r="E105" s="2">
        <v>37277</v>
      </c>
      <c r="F105" s="1"/>
    </row>
    <row r="106" spans="1:6" ht="13">
      <c r="A106" s="3" t="s">
        <v>253</v>
      </c>
      <c r="B106" s="3" t="s">
        <v>2</v>
      </c>
      <c r="C106" s="3" t="s">
        <v>0</v>
      </c>
      <c r="D106" s="2">
        <v>8000</v>
      </c>
      <c r="E106" s="2">
        <v>38541</v>
      </c>
      <c r="F106" s="1"/>
    </row>
    <row r="107" spans="1:6" ht="13">
      <c r="A107" t="s">
        <v>35</v>
      </c>
      <c r="B107" t="s">
        <v>28</v>
      </c>
      <c r="C107" t="s">
        <v>0</v>
      </c>
      <c r="D107" s="2">
        <v>8000</v>
      </c>
      <c r="E107" s="2">
        <v>45310</v>
      </c>
      <c r="F107" s="1"/>
    </row>
    <row r="108" spans="1:6" ht="13">
      <c r="A108" t="s">
        <v>143</v>
      </c>
      <c r="B108" t="s">
        <v>144</v>
      </c>
      <c r="C108" t="s">
        <v>0</v>
      </c>
      <c r="D108" s="2">
        <v>1700</v>
      </c>
      <c r="E108" s="2">
        <v>13217.4</v>
      </c>
      <c r="F108" s="1"/>
    </row>
    <row r="109" spans="1:6" ht="13">
      <c r="A109" t="s">
        <v>31</v>
      </c>
      <c r="B109" t="s">
        <v>26</v>
      </c>
      <c r="C109" t="s">
        <v>0</v>
      </c>
      <c r="D109" s="2">
        <v>12000</v>
      </c>
      <c r="E109" s="2">
        <v>339909</v>
      </c>
      <c r="F109" s="1" t="s">
        <v>55</v>
      </c>
    </row>
    <row r="110" spans="1:6" ht="13">
      <c r="A110" t="s">
        <v>76</v>
      </c>
      <c r="B110" t="s">
        <v>26</v>
      </c>
      <c r="C110" s="3" t="s">
        <v>0</v>
      </c>
      <c r="D110" s="2">
        <v>10000</v>
      </c>
      <c r="E110" s="2">
        <v>4604.6000000000004</v>
      </c>
      <c r="F110" s="1"/>
    </row>
    <row r="111" spans="1:6" ht="13">
      <c r="A111" t="s">
        <v>77</v>
      </c>
      <c r="B111" t="s">
        <v>26</v>
      </c>
      <c r="C111" s="3" t="s">
        <v>0</v>
      </c>
      <c r="D111" s="2">
        <v>5000</v>
      </c>
      <c r="E111" s="2">
        <v>8411.9035000000003</v>
      </c>
      <c r="F111" s="1"/>
    </row>
    <row r="112" spans="1:6" ht="13">
      <c r="A112" s="3" t="s">
        <v>162</v>
      </c>
      <c r="B112" s="3" t="s">
        <v>163</v>
      </c>
      <c r="C112" s="3" t="s">
        <v>0</v>
      </c>
      <c r="D112" s="2">
        <v>20000</v>
      </c>
      <c r="E112" s="2">
        <v>6930</v>
      </c>
      <c r="F112" s="1"/>
    </row>
    <row r="113" spans="1:6" ht="13">
      <c r="A113" t="s">
        <v>59</v>
      </c>
      <c r="B113" t="s">
        <v>71</v>
      </c>
      <c r="C113" t="s">
        <v>0</v>
      </c>
      <c r="D113" s="2">
        <v>45000</v>
      </c>
      <c r="E113" s="2">
        <v>81487.12</v>
      </c>
      <c r="F113" s="1" t="s">
        <v>200</v>
      </c>
    </row>
    <row r="114" spans="1:6" ht="13">
      <c r="A114" t="s">
        <v>60</v>
      </c>
      <c r="B114" t="s">
        <v>71</v>
      </c>
      <c r="C114" t="s">
        <v>21</v>
      </c>
      <c r="D114" s="2">
        <v>55000</v>
      </c>
      <c r="E114" s="2">
        <v>5153.72</v>
      </c>
      <c r="F114" s="1" t="s">
        <v>201</v>
      </c>
    </row>
    <row r="115" spans="1:6" ht="13">
      <c r="A115" t="s">
        <v>61</v>
      </c>
      <c r="B115" t="s">
        <v>71</v>
      </c>
      <c r="C115" t="s">
        <v>0</v>
      </c>
      <c r="D115" s="2">
        <v>28000</v>
      </c>
      <c r="E115" s="2">
        <v>9613</v>
      </c>
      <c r="F115" s="1"/>
    </row>
    <row r="116" spans="1:6" ht="13">
      <c r="A116" t="s">
        <v>30</v>
      </c>
      <c r="B116" t="s">
        <v>25</v>
      </c>
      <c r="C116" t="s">
        <v>0</v>
      </c>
      <c r="D116" s="2">
        <v>15000</v>
      </c>
      <c r="E116" s="2">
        <v>7021</v>
      </c>
      <c r="F116" s="1"/>
    </row>
    <row r="117" spans="1:6" ht="13">
      <c r="A117" t="s">
        <v>68</v>
      </c>
      <c r="B117" t="s">
        <v>74</v>
      </c>
      <c r="C117" t="s">
        <v>0</v>
      </c>
      <c r="D117" s="2">
        <v>12000</v>
      </c>
      <c r="E117" s="2">
        <v>36489.31</v>
      </c>
      <c r="F117" s="1"/>
    </row>
    <row r="118" spans="1:6" ht="13">
      <c r="A118" t="s">
        <v>36</v>
      </c>
      <c r="B118" t="s">
        <v>29</v>
      </c>
      <c r="C118" t="s">
        <v>0</v>
      </c>
      <c r="D118" s="2">
        <v>4500</v>
      </c>
      <c r="E118" s="2">
        <v>41635.1</v>
      </c>
      <c r="F118" s="1"/>
    </row>
    <row r="119" spans="1:6" ht="13">
      <c r="A119" t="s">
        <v>37</v>
      </c>
      <c r="B119" t="s">
        <v>29</v>
      </c>
      <c r="C119" t="s">
        <v>0</v>
      </c>
      <c r="D119" s="2">
        <v>20000</v>
      </c>
      <c r="E119" s="2">
        <v>23243.08</v>
      </c>
      <c r="F119" s="1"/>
    </row>
    <row r="120" spans="1:6" ht="13">
      <c r="A120" s="3" t="s">
        <v>225</v>
      </c>
      <c r="B120" s="3" t="s">
        <v>29</v>
      </c>
      <c r="C120" s="3" t="s">
        <v>21</v>
      </c>
      <c r="D120" s="2">
        <v>15000</v>
      </c>
      <c r="E120" s="2">
        <f>3366+7522</f>
        <v>10888</v>
      </c>
      <c r="F120" s="7"/>
    </row>
    <row r="121" spans="1:6" ht="13">
      <c r="A121" s="3" t="s">
        <v>239</v>
      </c>
      <c r="B121" s="3" t="s">
        <v>29</v>
      </c>
      <c r="C121" s="3" t="s">
        <v>21</v>
      </c>
      <c r="D121" s="2">
        <v>10000</v>
      </c>
      <c r="E121" s="9">
        <f>1918+2881+2380+1870+440+1921</f>
        <v>11410</v>
      </c>
      <c r="F121" s="7"/>
    </row>
    <row r="122" spans="1:6" ht="13">
      <c r="A122" s="3" t="s">
        <v>256</v>
      </c>
      <c r="B122" s="3" t="s">
        <v>29</v>
      </c>
      <c r="C122" s="3" t="s">
        <v>21</v>
      </c>
      <c r="D122" s="2">
        <v>10000</v>
      </c>
      <c r="E122" s="9">
        <f>5712+7480+2168+14529+6740+770+1038+1805+1143+473+1716+457+897+771+486+420+267+4207+555+440</f>
        <v>52074</v>
      </c>
      <c r="F122" s="1" t="s">
        <v>281</v>
      </c>
    </row>
    <row r="123" spans="1:6" ht="13">
      <c r="A123" s="3" t="s">
        <v>269</v>
      </c>
      <c r="B123" s="3" t="s">
        <v>29</v>
      </c>
      <c r="C123" s="3" t="s">
        <v>21</v>
      </c>
      <c r="D123" s="2">
        <v>28000</v>
      </c>
      <c r="E123" s="9">
        <f>2401+2221+5100+873+540+5142</f>
        <v>16277</v>
      </c>
      <c r="F123" s="7"/>
    </row>
    <row r="124" spans="1:6" ht="13">
      <c r="A124" s="3" t="s">
        <v>275</v>
      </c>
      <c r="B124" s="3" t="s">
        <v>29</v>
      </c>
      <c r="C124" s="3" t="s">
        <v>21</v>
      </c>
      <c r="D124" s="2">
        <v>17000</v>
      </c>
      <c r="E124" s="9">
        <f>3710+5142+1890+7875</f>
        <v>18617</v>
      </c>
      <c r="F124" s="7"/>
    </row>
    <row r="125" spans="1:6" ht="13">
      <c r="A125" t="s">
        <v>51</v>
      </c>
      <c r="B125" t="s">
        <v>52</v>
      </c>
      <c r="C125" t="s">
        <v>0</v>
      </c>
      <c r="D125" s="2">
        <v>14000</v>
      </c>
      <c r="E125" s="2">
        <v>13127</v>
      </c>
      <c r="F125" s="1"/>
    </row>
    <row r="126" spans="1:6" ht="13">
      <c r="A126" t="s">
        <v>16</v>
      </c>
      <c r="B126" t="s">
        <v>15</v>
      </c>
      <c r="C126" t="s">
        <v>0</v>
      </c>
      <c r="D126" s="2">
        <v>4000</v>
      </c>
      <c r="E126" s="2">
        <v>41991.9</v>
      </c>
      <c r="F126" s="1"/>
    </row>
    <row r="127" spans="1:6" ht="13">
      <c r="A127" t="s">
        <v>17</v>
      </c>
      <c r="B127" t="s">
        <v>15</v>
      </c>
      <c r="C127" t="s">
        <v>0</v>
      </c>
      <c r="D127" s="2">
        <v>5000</v>
      </c>
      <c r="E127" s="2">
        <v>77520.600000000006</v>
      </c>
      <c r="F127" s="1"/>
    </row>
    <row r="128" spans="1:6" ht="13">
      <c r="A128" t="s">
        <v>18</v>
      </c>
      <c r="B128" t="s">
        <v>15</v>
      </c>
      <c r="C128" t="s">
        <v>0</v>
      </c>
      <c r="D128" s="2">
        <v>3000</v>
      </c>
      <c r="E128" s="2">
        <v>53788</v>
      </c>
      <c r="F128" s="1"/>
    </row>
    <row r="129" spans="1:6" ht="13">
      <c r="A129" t="s">
        <v>19</v>
      </c>
      <c r="B129" t="s">
        <v>15</v>
      </c>
      <c r="C129" t="s">
        <v>0</v>
      </c>
      <c r="D129" s="2">
        <v>2000</v>
      </c>
      <c r="E129" s="2">
        <f>20587+1716</f>
        <v>22303</v>
      </c>
      <c r="F129" s="1"/>
    </row>
    <row r="130" spans="1:6" ht="13">
      <c r="A130" t="s">
        <v>38</v>
      </c>
      <c r="B130" t="s">
        <v>73</v>
      </c>
      <c r="C130" t="s">
        <v>0</v>
      </c>
      <c r="D130" s="2">
        <v>26000</v>
      </c>
      <c r="E130" s="2">
        <v>549226</v>
      </c>
      <c r="F130" s="1" t="s">
        <v>151</v>
      </c>
    </row>
    <row r="131" spans="1:6" ht="13">
      <c r="A131" t="s">
        <v>67</v>
      </c>
      <c r="B131" t="s">
        <v>73</v>
      </c>
      <c r="C131" t="s">
        <v>0</v>
      </c>
      <c r="D131" s="2">
        <v>2000</v>
      </c>
      <c r="E131" s="2">
        <v>29949</v>
      </c>
      <c r="F131" s="1"/>
    </row>
    <row r="132" spans="1:6" ht="13">
      <c r="A132" t="s">
        <v>83</v>
      </c>
      <c r="B132" t="s">
        <v>86</v>
      </c>
      <c r="C132" t="s">
        <v>0</v>
      </c>
      <c r="D132" s="2">
        <v>9000</v>
      </c>
      <c r="E132" s="2">
        <v>14817.441000000001</v>
      </c>
      <c r="F132" s="1"/>
    </row>
    <row r="133" spans="1:6" ht="13">
      <c r="A133" t="s">
        <v>8</v>
      </c>
      <c r="B133" t="s">
        <v>1</v>
      </c>
      <c r="C133" t="s">
        <v>0</v>
      </c>
      <c r="D133" s="2">
        <v>5000</v>
      </c>
      <c r="E133" s="2">
        <v>332595.87</v>
      </c>
      <c r="F133" s="1" t="s">
        <v>54</v>
      </c>
    </row>
    <row r="134" spans="1:6" ht="13">
      <c r="A134" t="s">
        <v>48</v>
      </c>
      <c r="B134" t="s">
        <v>1</v>
      </c>
      <c r="C134" t="s">
        <v>0</v>
      </c>
      <c r="D134" s="2">
        <v>12000</v>
      </c>
      <c r="E134" s="2">
        <v>89179</v>
      </c>
      <c r="F134" s="1"/>
    </row>
    <row r="135" spans="1:6" ht="13">
      <c r="A135" t="s">
        <v>9</v>
      </c>
      <c r="B135" t="s">
        <v>1</v>
      </c>
      <c r="C135" t="s">
        <v>0</v>
      </c>
      <c r="D135" s="2">
        <v>30000</v>
      </c>
      <c r="E135" s="2">
        <v>156470.01</v>
      </c>
      <c r="F135" s="1"/>
    </row>
    <row r="136" spans="1:6" ht="13">
      <c r="A136" t="s">
        <v>10</v>
      </c>
      <c r="B136" t="s">
        <v>1</v>
      </c>
      <c r="C136" t="s">
        <v>0</v>
      </c>
      <c r="D136" s="2">
        <v>2000</v>
      </c>
      <c r="E136" s="2">
        <v>137845.29999999999</v>
      </c>
      <c r="F136" s="1"/>
    </row>
    <row r="137" spans="1:6" ht="13">
      <c r="A137" t="s">
        <v>11</v>
      </c>
      <c r="B137" t="s">
        <v>1</v>
      </c>
      <c r="C137" t="s">
        <v>0</v>
      </c>
      <c r="D137" s="2">
        <v>7000</v>
      </c>
      <c r="E137" s="2">
        <v>213789.18</v>
      </c>
      <c r="F137" s="1" t="s">
        <v>54</v>
      </c>
    </row>
    <row r="138" spans="1:6" ht="13">
      <c r="A138" t="s">
        <v>12</v>
      </c>
      <c r="B138" t="s">
        <v>1</v>
      </c>
      <c r="C138" t="s">
        <v>0</v>
      </c>
      <c r="D138" s="2">
        <v>5000</v>
      </c>
      <c r="E138" s="2">
        <v>103138</v>
      </c>
      <c r="F138" s="1"/>
    </row>
    <row r="139" spans="1:6" ht="13">
      <c r="A139" t="s">
        <v>40</v>
      </c>
      <c r="B139" t="s">
        <v>1</v>
      </c>
      <c r="C139" t="s">
        <v>0</v>
      </c>
      <c r="D139" s="2">
        <v>20000</v>
      </c>
      <c r="E139" s="2">
        <v>430000</v>
      </c>
      <c r="F139" s="1" t="s">
        <v>202</v>
      </c>
    </row>
    <row r="140" spans="1:6" ht="13">
      <c r="A140" t="s">
        <v>43</v>
      </c>
      <c r="B140" t="s">
        <v>1</v>
      </c>
      <c r="C140" t="s">
        <v>0</v>
      </c>
      <c r="D140" s="2">
        <v>2000</v>
      </c>
      <c r="E140" s="2">
        <v>102980</v>
      </c>
      <c r="F140" s="1" t="s">
        <v>55</v>
      </c>
    </row>
    <row r="141" spans="1:6" ht="13">
      <c r="A141" t="s">
        <v>13</v>
      </c>
      <c r="B141" t="s">
        <v>1</v>
      </c>
      <c r="C141" t="s">
        <v>0</v>
      </c>
      <c r="D141" s="2">
        <v>5000</v>
      </c>
      <c r="E141" s="2">
        <v>337021.44</v>
      </c>
      <c r="F141" s="1" t="s">
        <v>54</v>
      </c>
    </row>
    <row r="142" spans="1:6" ht="13">
      <c r="A142" s="3" t="s">
        <v>220</v>
      </c>
      <c r="B142" t="s">
        <v>1</v>
      </c>
      <c r="C142" t="s">
        <v>0</v>
      </c>
      <c r="D142" s="2">
        <v>2000</v>
      </c>
      <c r="E142" s="2">
        <v>163903.67000000001</v>
      </c>
      <c r="F142" s="1"/>
    </row>
    <row r="143" spans="1:6" ht="13">
      <c r="A143" t="s">
        <v>64</v>
      </c>
      <c r="B143" t="s">
        <v>1</v>
      </c>
      <c r="C143" t="s">
        <v>0</v>
      </c>
      <c r="D143" s="2">
        <v>2000</v>
      </c>
      <c r="E143" s="2">
        <v>9067.6299999999992</v>
      </c>
      <c r="F143" s="1"/>
    </row>
    <row r="144" spans="1:6" ht="13">
      <c r="A144" t="s">
        <v>70</v>
      </c>
      <c r="B144" t="s">
        <v>75</v>
      </c>
      <c r="C144" t="s">
        <v>0</v>
      </c>
      <c r="D144" s="2">
        <v>5000</v>
      </c>
      <c r="E144" s="2">
        <v>56649.131999999998</v>
      </c>
      <c r="F144" s="1"/>
    </row>
    <row r="145" spans="1:6" ht="13">
      <c r="A145" s="3" t="s">
        <v>221</v>
      </c>
      <c r="B145" t="s">
        <v>75</v>
      </c>
      <c r="C145" t="s">
        <v>0</v>
      </c>
      <c r="D145" s="2">
        <v>10000</v>
      </c>
      <c r="E145" s="2">
        <v>3586</v>
      </c>
      <c r="F145" s="1"/>
    </row>
    <row r="146" spans="1:6" ht="13">
      <c r="A146" t="s">
        <v>108</v>
      </c>
      <c r="B146" t="s">
        <v>109</v>
      </c>
      <c r="C146" t="s">
        <v>0</v>
      </c>
      <c r="D146" s="2">
        <v>4000</v>
      </c>
      <c r="E146" s="2">
        <v>114478.22</v>
      </c>
      <c r="F146" s="1"/>
    </row>
    <row r="147" spans="1:6" ht="13">
      <c r="A147" t="s">
        <v>110</v>
      </c>
      <c r="B147" t="s">
        <v>109</v>
      </c>
      <c r="C147" t="s">
        <v>21</v>
      </c>
      <c r="D147" s="2">
        <v>4000</v>
      </c>
      <c r="E147" s="2">
        <v>30452</v>
      </c>
      <c r="F147" s="1"/>
    </row>
    <row r="148" spans="1:6" ht="13">
      <c r="A148" t="s">
        <v>111</v>
      </c>
      <c r="B148" t="s">
        <v>109</v>
      </c>
      <c r="C148" t="s">
        <v>0</v>
      </c>
      <c r="D148" s="2">
        <v>4000</v>
      </c>
      <c r="E148" s="2">
        <v>167837.6</v>
      </c>
      <c r="F148" s="1"/>
    </row>
    <row r="149" spans="1:6" ht="13">
      <c r="A149" t="s">
        <v>112</v>
      </c>
      <c r="B149" t="s">
        <v>109</v>
      </c>
      <c r="C149" t="s">
        <v>0</v>
      </c>
      <c r="D149" s="2">
        <v>5000</v>
      </c>
      <c r="E149" s="2">
        <v>283934</v>
      </c>
      <c r="F149" s="1" t="s">
        <v>54</v>
      </c>
    </row>
    <row r="150" spans="1:6" ht="13">
      <c r="A150" t="s">
        <v>113</v>
      </c>
      <c r="B150" t="s">
        <v>109</v>
      </c>
      <c r="C150" t="s">
        <v>0</v>
      </c>
      <c r="D150" s="2">
        <v>2000</v>
      </c>
      <c r="E150" s="2">
        <v>112445.48</v>
      </c>
      <c r="F150" s="1"/>
    </row>
    <row r="151" spans="1:6" ht="13">
      <c r="A151" t="s">
        <v>114</v>
      </c>
      <c r="B151" t="s">
        <v>109</v>
      </c>
      <c r="C151" t="s">
        <v>95</v>
      </c>
      <c r="D151" s="2">
        <v>10000</v>
      </c>
      <c r="E151" s="2">
        <v>147245.84</v>
      </c>
      <c r="F151" s="1"/>
    </row>
    <row r="152" spans="1:6" ht="13">
      <c r="A152" t="s">
        <v>115</v>
      </c>
      <c r="B152" t="s">
        <v>109</v>
      </c>
      <c r="C152" t="s">
        <v>21</v>
      </c>
      <c r="D152" s="2">
        <v>4500</v>
      </c>
      <c r="E152" s="2">
        <v>123307.8</v>
      </c>
      <c r="F152" s="1"/>
    </row>
    <row r="153" spans="1:6" ht="13">
      <c r="A153" t="s">
        <v>116</v>
      </c>
      <c r="B153" t="s">
        <v>109</v>
      </c>
      <c r="C153" t="s">
        <v>21</v>
      </c>
      <c r="D153" s="2">
        <v>6000</v>
      </c>
      <c r="E153" s="2">
        <v>52479</v>
      </c>
      <c r="F153" s="1"/>
    </row>
    <row r="154" spans="1:6" ht="13">
      <c r="A154" t="s">
        <v>117</v>
      </c>
      <c r="B154" t="s">
        <v>109</v>
      </c>
      <c r="C154" t="s">
        <v>21</v>
      </c>
      <c r="D154" s="2">
        <v>4200</v>
      </c>
      <c r="E154" s="2">
        <v>113407</v>
      </c>
      <c r="F154" s="1"/>
    </row>
    <row r="155" spans="1:6" ht="13">
      <c r="A155" t="s">
        <v>118</v>
      </c>
      <c r="B155" t="s">
        <v>109</v>
      </c>
      <c r="C155" t="s">
        <v>21</v>
      </c>
      <c r="D155" s="2">
        <v>1200</v>
      </c>
      <c r="E155" s="2">
        <v>43346.94</v>
      </c>
      <c r="F155" s="1"/>
    </row>
    <row r="156" spans="1:6" ht="13">
      <c r="A156" t="s">
        <v>119</v>
      </c>
      <c r="B156" t="s">
        <v>109</v>
      </c>
      <c r="C156" t="s">
        <v>0</v>
      </c>
      <c r="D156" s="2">
        <v>2000</v>
      </c>
      <c r="E156" s="2">
        <v>75898.2</v>
      </c>
      <c r="F156" s="1"/>
    </row>
    <row r="157" spans="1:6" ht="13">
      <c r="A157" t="s">
        <v>120</v>
      </c>
      <c r="B157" t="s">
        <v>109</v>
      </c>
      <c r="C157" t="s">
        <v>21</v>
      </c>
      <c r="D157" s="2">
        <v>12500</v>
      </c>
      <c r="E157" s="2">
        <v>716635.56</v>
      </c>
      <c r="F157" s="1" t="s">
        <v>152</v>
      </c>
    </row>
    <row r="158" spans="1:6" ht="13">
      <c r="A158" t="s">
        <v>121</v>
      </c>
      <c r="B158" t="s">
        <v>109</v>
      </c>
      <c r="C158" t="s">
        <v>21</v>
      </c>
      <c r="D158" s="2">
        <v>3000</v>
      </c>
      <c r="E158" s="2">
        <v>27607.13</v>
      </c>
      <c r="F158" s="1"/>
    </row>
    <row r="159" spans="1:6" ht="13">
      <c r="A159" t="s">
        <v>122</v>
      </c>
      <c r="B159" t="s">
        <v>109</v>
      </c>
      <c r="C159" t="s">
        <v>21</v>
      </c>
      <c r="D159" s="2">
        <v>10000</v>
      </c>
      <c r="E159" s="2">
        <v>32652.5</v>
      </c>
      <c r="F159" s="1"/>
    </row>
    <row r="160" spans="1:6" ht="13">
      <c r="A160" t="s">
        <v>123</v>
      </c>
      <c r="B160" t="s">
        <v>109</v>
      </c>
      <c r="C160" t="s">
        <v>0</v>
      </c>
      <c r="D160" s="2">
        <v>3000</v>
      </c>
      <c r="E160" s="2">
        <v>30715.685000000001</v>
      </c>
      <c r="F160" s="1"/>
    </row>
    <row r="161" spans="1:6" ht="13">
      <c r="A161" t="s">
        <v>124</v>
      </c>
      <c r="B161" t="s">
        <v>109</v>
      </c>
      <c r="C161" t="s">
        <v>0</v>
      </c>
      <c r="D161" s="2">
        <v>4000</v>
      </c>
      <c r="E161" s="2">
        <v>729.3</v>
      </c>
      <c r="F161" s="1"/>
    </row>
    <row r="162" spans="1:6" ht="13">
      <c r="A162" t="s">
        <v>125</v>
      </c>
      <c r="B162" t="s">
        <v>109</v>
      </c>
      <c r="C162" t="s">
        <v>0</v>
      </c>
      <c r="D162" s="2">
        <v>10000</v>
      </c>
      <c r="E162" s="2">
        <v>49410.074999999997</v>
      </c>
      <c r="F162" s="1"/>
    </row>
    <row r="163" spans="1:6" ht="13">
      <c r="A163" t="s">
        <v>146</v>
      </c>
      <c r="B163" t="s">
        <v>109</v>
      </c>
      <c r="C163" t="s">
        <v>0</v>
      </c>
      <c r="D163" s="2">
        <v>2000</v>
      </c>
      <c r="E163" s="2">
        <v>6722</v>
      </c>
      <c r="F163" s="1"/>
    </row>
    <row r="164" spans="1:6" ht="13">
      <c r="A164" t="s">
        <v>147</v>
      </c>
      <c r="B164" t="s">
        <v>109</v>
      </c>
      <c r="C164" t="s">
        <v>0</v>
      </c>
      <c r="D164" s="2">
        <v>12000</v>
      </c>
      <c r="E164" s="2">
        <v>19049</v>
      </c>
      <c r="F164" s="1"/>
    </row>
    <row r="165" spans="1:6" ht="13">
      <c r="A165" s="3" t="s">
        <v>272</v>
      </c>
      <c r="B165" s="3" t="s">
        <v>273</v>
      </c>
      <c r="C165" s="3" t="s">
        <v>0</v>
      </c>
      <c r="D165" s="10">
        <v>21000</v>
      </c>
      <c r="E165" s="9">
        <f>648+2378+7803+1334</f>
        <v>12163</v>
      </c>
      <c r="F165" s="1" t="s">
        <v>54</v>
      </c>
    </row>
    <row r="166" spans="1:6" ht="13">
      <c r="A166" s="3" t="s">
        <v>234</v>
      </c>
      <c r="B166" s="3" t="s">
        <v>233</v>
      </c>
      <c r="C166" s="3" t="s">
        <v>21</v>
      </c>
      <c r="D166" s="2">
        <v>1500</v>
      </c>
      <c r="E166" s="2">
        <f>4131+1167+991+1418+661+7001+3306+15618+2333+2176+3115+3003+1705+1705+1065+290+1047+2380+2497+1923+285+761+2337+3706+2075+5610+6545+2207+8882+1893+9447+19724+8824+4853+2124+6921+7330+7395+7395+1963</f>
        <v>167809</v>
      </c>
      <c r="F166" s="1" t="s">
        <v>152</v>
      </c>
    </row>
    <row r="167" spans="1:6" ht="13">
      <c r="A167" s="3" t="s">
        <v>235</v>
      </c>
      <c r="B167" s="3" t="s">
        <v>233</v>
      </c>
      <c r="C167" s="3" t="s">
        <v>21</v>
      </c>
      <c r="D167" s="2">
        <v>1000</v>
      </c>
      <c r="E167" s="2">
        <f>1705+1708+256+414+232+853+1923+1245+1256+1699+280+2103+336+561+465+228+1989+1989+882+962+992+246+248+373+244+246+897+882+469</f>
        <v>25683</v>
      </c>
      <c r="F167" s="1"/>
    </row>
    <row r="168" spans="1:6" ht="13">
      <c r="A168" t="s">
        <v>3</v>
      </c>
      <c r="B168" t="s">
        <v>45</v>
      </c>
      <c r="C168" t="s">
        <v>0</v>
      </c>
      <c r="D168" s="2">
        <v>13000</v>
      </c>
      <c r="E168" s="2">
        <v>191032</v>
      </c>
      <c r="F168" s="1" t="s">
        <v>54</v>
      </c>
    </row>
    <row r="169" spans="1:6" ht="13">
      <c r="A169" t="s">
        <v>47</v>
      </c>
      <c r="B169" t="s">
        <v>45</v>
      </c>
      <c r="C169" t="s">
        <v>0</v>
      </c>
      <c r="D169" s="2">
        <v>15000</v>
      </c>
      <c r="E169" s="2">
        <v>85041.3</v>
      </c>
      <c r="F169" s="1"/>
    </row>
    <row r="170" spans="1:6" ht="13">
      <c r="A170" t="s">
        <v>4</v>
      </c>
      <c r="B170" t="s">
        <v>45</v>
      </c>
      <c r="C170" t="s">
        <v>0</v>
      </c>
      <c r="D170" s="2">
        <v>60000</v>
      </c>
      <c r="E170" s="2">
        <v>82794.3</v>
      </c>
      <c r="F170" s="1"/>
    </row>
    <row r="171" spans="1:6" ht="13">
      <c r="A171" t="s">
        <v>5</v>
      </c>
      <c r="B171" t="s">
        <v>45</v>
      </c>
      <c r="C171" t="s">
        <v>0</v>
      </c>
      <c r="D171" s="2">
        <v>7000</v>
      </c>
      <c r="E171" s="2">
        <v>43247.6</v>
      </c>
      <c r="F171" s="1"/>
    </row>
    <row r="172" spans="1:6" ht="13">
      <c r="A172" t="s">
        <v>6</v>
      </c>
      <c r="B172" t="s">
        <v>45</v>
      </c>
      <c r="C172" t="s">
        <v>0</v>
      </c>
      <c r="D172" s="2">
        <v>10000</v>
      </c>
      <c r="E172" s="2">
        <v>23590.5</v>
      </c>
      <c r="F172" s="1"/>
    </row>
    <row r="173" spans="1:6" ht="13">
      <c r="A173" t="s">
        <v>7</v>
      </c>
      <c r="B173" t="s">
        <v>45</v>
      </c>
      <c r="C173" t="s">
        <v>0</v>
      </c>
      <c r="D173" s="2">
        <v>7000</v>
      </c>
      <c r="E173" s="2">
        <v>28338.3</v>
      </c>
      <c r="F173" s="1"/>
    </row>
    <row r="174" spans="1:6" ht="13">
      <c r="A174" t="s">
        <v>62</v>
      </c>
      <c r="B174" t="s">
        <v>45</v>
      </c>
      <c r="C174" t="s">
        <v>0</v>
      </c>
      <c r="D174" s="2">
        <v>30000</v>
      </c>
      <c r="E174" s="2">
        <v>20213</v>
      </c>
      <c r="F174" s="1"/>
    </row>
    <row r="175" spans="1:6" ht="13">
      <c r="A175" t="s">
        <v>63</v>
      </c>
      <c r="B175" t="s">
        <v>45</v>
      </c>
      <c r="C175" t="s">
        <v>0</v>
      </c>
      <c r="D175" s="2">
        <v>32000</v>
      </c>
      <c r="E175" s="2">
        <v>10870</v>
      </c>
      <c r="F175" s="1"/>
    </row>
    <row r="176" spans="1:6" ht="13">
      <c r="A176" t="s">
        <v>69</v>
      </c>
      <c r="B176" t="s">
        <v>45</v>
      </c>
      <c r="C176" t="s">
        <v>0</v>
      </c>
      <c r="D176" s="2">
        <v>70000</v>
      </c>
      <c r="E176" s="2">
        <v>111369.981</v>
      </c>
      <c r="F176" s="1" t="s">
        <v>280</v>
      </c>
    </row>
    <row r="177" spans="1:6" ht="13">
      <c r="A177" t="s">
        <v>79</v>
      </c>
      <c r="B177" t="s">
        <v>45</v>
      </c>
      <c r="C177" t="s">
        <v>0</v>
      </c>
      <c r="D177" s="2">
        <v>70000</v>
      </c>
      <c r="E177" s="2">
        <v>102957</v>
      </c>
      <c r="F177" s="8" t="s">
        <v>198</v>
      </c>
    </row>
    <row r="178" spans="1:6" ht="13">
      <c r="A178" t="s">
        <v>80</v>
      </c>
      <c r="B178" t="s">
        <v>45</v>
      </c>
      <c r="C178" t="s">
        <v>0</v>
      </c>
      <c r="D178" s="2">
        <v>21000</v>
      </c>
      <c r="E178" s="2">
        <v>28954.642800000001</v>
      </c>
      <c r="F178" s="1"/>
    </row>
    <row r="179" spans="1:6" ht="13">
      <c r="A179" t="s">
        <v>81</v>
      </c>
      <c r="B179" t="s">
        <v>45</v>
      </c>
      <c r="C179" t="s">
        <v>0</v>
      </c>
      <c r="D179" s="2">
        <v>50000</v>
      </c>
      <c r="E179" s="2"/>
      <c r="F179" s="1" t="s">
        <v>88</v>
      </c>
    </row>
    <row r="180" spans="1:6" ht="13">
      <c r="A180" t="s">
        <v>33</v>
      </c>
      <c r="B180" t="s">
        <v>27</v>
      </c>
      <c r="C180" t="s">
        <v>0</v>
      </c>
      <c r="D180" s="2">
        <v>30000</v>
      </c>
      <c r="E180" s="2">
        <v>27179.599999999999</v>
      </c>
      <c r="F180" s="1"/>
    </row>
    <row r="181" spans="1:6" ht="13">
      <c r="A181" t="s">
        <v>34</v>
      </c>
      <c r="B181" t="s">
        <v>27</v>
      </c>
      <c r="C181" t="s">
        <v>0</v>
      </c>
      <c r="D181" s="2">
        <v>18000</v>
      </c>
      <c r="E181" s="2">
        <v>5236</v>
      </c>
      <c r="F181" s="1"/>
    </row>
    <row r="182" spans="1:6" ht="13">
      <c r="A182" t="s">
        <v>145</v>
      </c>
      <c r="B182" t="s">
        <v>27</v>
      </c>
      <c r="C182" t="s">
        <v>21</v>
      </c>
      <c r="D182" s="2">
        <v>20000</v>
      </c>
      <c r="E182" s="2">
        <v>1427.48</v>
      </c>
      <c r="F182" s="1"/>
    </row>
    <row r="183" spans="1:6" ht="13">
      <c r="A183" s="3" t="s">
        <v>222</v>
      </c>
      <c r="B183" t="s">
        <v>84</v>
      </c>
      <c r="C183" t="s">
        <v>21</v>
      </c>
      <c r="D183" s="2">
        <v>10000</v>
      </c>
      <c r="E183" s="2">
        <v>9969</v>
      </c>
      <c r="F183" s="1"/>
    </row>
    <row r="184" spans="1:6" ht="13">
      <c r="A184" s="3" t="s">
        <v>238</v>
      </c>
      <c r="B184" s="3" t="s">
        <v>237</v>
      </c>
      <c r="C184" s="3" t="s">
        <v>0</v>
      </c>
      <c r="D184" s="2">
        <v>2000</v>
      </c>
      <c r="E184" s="2">
        <v>1056</v>
      </c>
      <c r="F184" s="1"/>
    </row>
    <row r="185" spans="1:6" ht="13">
      <c r="A185" s="3" t="s">
        <v>258</v>
      </c>
      <c r="B185" s="3" t="s">
        <v>237</v>
      </c>
      <c r="C185" s="3" t="s">
        <v>21</v>
      </c>
      <c r="D185" s="2">
        <v>2700</v>
      </c>
      <c r="E185" s="2">
        <f>1645+1868+1868+2206+1780+1735+4114+370+1810+481+2006+3009+1056+500+272+577+377+2082+504+424</f>
        <v>28684</v>
      </c>
      <c r="F185" s="1"/>
    </row>
    <row r="186" spans="1:6" ht="13">
      <c r="A186" s="3" t="s">
        <v>261</v>
      </c>
      <c r="B186" s="3" t="s">
        <v>237</v>
      </c>
      <c r="C186" s="3" t="s">
        <v>0</v>
      </c>
      <c r="D186" s="2">
        <v>1000</v>
      </c>
      <c r="E186" s="2">
        <f>7947+3938+15577</f>
        <v>27462</v>
      </c>
      <c r="F186" s="1" t="s">
        <v>281</v>
      </c>
    </row>
    <row r="187" spans="1:6" ht="13">
      <c r="A187" t="s">
        <v>41</v>
      </c>
      <c r="B187" t="s">
        <v>32</v>
      </c>
      <c r="C187" t="s">
        <v>21</v>
      </c>
      <c r="D187" s="2">
        <v>3300</v>
      </c>
      <c r="E187" s="2">
        <v>95458</v>
      </c>
      <c r="F187" s="1"/>
    </row>
    <row r="188" spans="1:6" ht="13">
      <c r="A188" t="s">
        <v>42</v>
      </c>
      <c r="B188" t="s">
        <v>32</v>
      </c>
      <c r="C188" t="s">
        <v>0</v>
      </c>
      <c r="D188" s="2">
        <v>15000</v>
      </c>
      <c r="E188" s="2">
        <v>61910</v>
      </c>
      <c r="F188" s="1"/>
    </row>
    <row r="189" spans="1:6" ht="13">
      <c r="A189" t="s">
        <v>53</v>
      </c>
      <c r="B189" t="s">
        <v>32</v>
      </c>
      <c r="C189" t="s">
        <v>0</v>
      </c>
      <c r="D189" s="2">
        <v>12000</v>
      </c>
      <c r="E189" s="2">
        <v>1548</v>
      </c>
      <c r="F189" s="1"/>
    </row>
    <row r="190" spans="1:6" ht="13">
      <c r="A190" s="3" t="s">
        <v>250</v>
      </c>
      <c r="B190" s="3" t="s">
        <v>46</v>
      </c>
      <c r="C190" s="3" t="s">
        <v>0</v>
      </c>
      <c r="D190" s="2">
        <v>5000</v>
      </c>
      <c r="E190" s="2">
        <v>73272</v>
      </c>
      <c r="F190" s="1"/>
    </row>
    <row r="191" spans="1:6" ht="13">
      <c r="A191" s="3" t="s">
        <v>249</v>
      </c>
      <c r="B191" s="3" t="s">
        <v>46</v>
      </c>
      <c r="C191" s="3" t="s">
        <v>0</v>
      </c>
      <c r="D191" s="2">
        <v>5000</v>
      </c>
      <c r="E191" s="2">
        <v>51437</v>
      </c>
      <c r="F191" s="1"/>
    </row>
    <row r="192" spans="1:6" ht="13">
      <c r="A192" s="3" t="s">
        <v>248</v>
      </c>
      <c r="B192" s="3" t="s">
        <v>46</v>
      </c>
      <c r="C192" s="3" t="s">
        <v>0</v>
      </c>
      <c r="D192" s="2">
        <v>5000</v>
      </c>
      <c r="E192" s="2">
        <v>61498</v>
      </c>
      <c r="F192" s="1"/>
    </row>
    <row r="193" spans="1:6" ht="13">
      <c r="A193" s="3" t="s">
        <v>247</v>
      </c>
      <c r="B193" s="3" t="s">
        <v>46</v>
      </c>
      <c r="C193" s="3" t="s">
        <v>0</v>
      </c>
      <c r="D193" s="2">
        <v>3000</v>
      </c>
      <c r="E193" s="2">
        <v>42951</v>
      </c>
      <c r="F193" s="1"/>
    </row>
    <row r="194" spans="1:6" ht="13">
      <c r="A194" t="s">
        <v>44</v>
      </c>
      <c r="B194" t="s">
        <v>46</v>
      </c>
      <c r="C194" t="s">
        <v>0</v>
      </c>
      <c r="D194" s="2">
        <v>4000</v>
      </c>
      <c r="E194" s="2">
        <v>340427.46</v>
      </c>
      <c r="F194" s="1" t="s">
        <v>54</v>
      </c>
    </row>
    <row r="195" spans="1:6" ht="13">
      <c r="A195" s="3" t="s">
        <v>192</v>
      </c>
      <c r="B195" s="3" t="s">
        <v>193</v>
      </c>
      <c r="C195" s="3" t="s">
        <v>21</v>
      </c>
      <c r="D195" s="2">
        <v>17000</v>
      </c>
      <c r="E195" s="2">
        <f>1752+501+920+1505+414+3405+640+1730+3808+1132+245+221</f>
        <v>16273</v>
      </c>
      <c r="F195" s="1" t="s">
        <v>223</v>
      </c>
    </row>
    <row r="196" spans="1:6" ht="13">
      <c r="A196" s="3" t="s">
        <v>194</v>
      </c>
      <c r="B196" s="3" t="s">
        <v>193</v>
      </c>
      <c r="C196" s="3" t="s">
        <v>21</v>
      </c>
      <c r="D196" s="2">
        <v>6000</v>
      </c>
      <c r="E196" s="2">
        <f>51961+2300+2306+1084+1632+1921+2113+6188+3234+1111+729+3272+1037+808+853+1349+2301+2625+5015+819</f>
        <v>92658</v>
      </c>
      <c r="F196" s="7"/>
    </row>
    <row r="197" spans="1:6" ht="13">
      <c r="A197" s="3" t="s">
        <v>208</v>
      </c>
      <c r="B197" s="3" t="s">
        <v>193</v>
      </c>
      <c r="C197" s="3" t="s">
        <v>21</v>
      </c>
      <c r="D197" s="2">
        <v>1500</v>
      </c>
      <c r="E197" s="2">
        <f>6586+4182+1840+976+2256+290+288+514</f>
        <v>16932</v>
      </c>
      <c r="F197" s="7"/>
    </row>
    <row r="198" spans="1:6" ht="13">
      <c r="A198" s="3" t="s">
        <v>209</v>
      </c>
      <c r="B198" s="3" t="s">
        <v>193</v>
      </c>
      <c r="C198" s="3" t="s">
        <v>0</v>
      </c>
      <c r="D198" s="2">
        <v>3500</v>
      </c>
      <c r="E198" s="2">
        <f>1033.9986+995+4182+627+2507+645</f>
        <v>9989.998599999999</v>
      </c>
      <c r="F198" s="7"/>
    </row>
    <row r="199" spans="1:6" ht="13">
      <c r="A199" s="3" t="s">
        <v>210</v>
      </c>
      <c r="B199" s="3" t="s">
        <v>193</v>
      </c>
      <c r="C199" s="3" t="s">
        <v>0</v>
      </c>
      <c r="D199" s="2">
        <v>3500</v>
      </c>
      <c r="E199" s="2">
        <f>2335+627+4182+5227+5100+414+368+1065+1466+1466+799+1047+1142+566+1048+572</f>
        <v>27424</v>
      </c>
      <c r="F199" s="7"/>
    </row>
    <row r="200" spans="1:6" ht="13">
      <c r="A200" s="3" t="s">
        <v>211</v>
      </c>
      <c r="B200" s="3" t="s">
        <v>193</v>
      </c>
      <c r="C200" s="3" t="s">
        <v>0</v>
      </c>
      <c r="D200" s="2">
        <v>3000</v>
      </c>
      <c r="E200" s="2">
        <f>4413.2+746+2530+762+2541+652+1482+544+691+205+232+291+230+343</f>
        <v>15662.2</v>
      </c>
      <c r="F200" s="1" t="s">
        <v>255</v>
      </c>
    </row>
    <row r="201" spans="1:6" ht="13">
      <c r="A201" s="3" t="s">
        <v>229</v>
      </c>
      <c r="B201" s="3" t="s">
        <v>193</v>
      </c>
      <c r="C201" s="3" t="s">
        <v>21</v>
      </c>
      <c r="D201" s="2">
        <v>9000</v>
      </c>
      <c r="E201" s="2">
        <f>5015+3971</f>
        <v>8986</v>
      </c>
      <c r="F201" s="7"/>
    </row>
    <row r="202" spans="1:6" ht="13">
      <c r="A202" s="3" t="s">
        <v>195</v>
      </c>
      <c r="B202" s="3" t="s">
        <v>196</v>
      </c>
      <c r="C202" s="3" t="s">
        <v>21</v>
      </c>
      <c r="D202" s="2">
        <v>6000</v>
      </c>
      <c r="E202" s="2">
        <v>19176</v>
      </c>
      <c r="F202" s="7"/>
    </row>
    <row r="203" spans="1:6" ht="13">
      <c r="A203" s="3" t="s">
        <v>205</v>
      </c>
      <c r="B203" s="3" t="s">
        <v>196</v>
      </c>
      <c r="C203" s="3" t="s">
        <v>21</v>
      </c>
      <c r="D203" s="2">
        <v>9000</v>
      </c>
      <c r="E203" s="2"/>
      <c r="F203" s="7"/>
    </row>
    <row r="204" spans="1:6" ht="13">
      <c r="A204" t="s">
        <v>274</v>
      </c>
      <c r="B204" s="3" t="s">
        <v>196</v>
      </c>
      <c r="C204" s="3" t="s">
        <v>0</v>
      </c>
      <c r="D204" s="2">
        <v>7000</v>
      </c>
      <c r="E204" s="2">
        <f>497+1874+5559</f>
        <v>7930</v>
      </c>
      <c r="F204" s="1"/>
    </row>
    <row r="205" spans="1:6">
      <c r="A205" s="3" t="s">
        <v>230</v>
      </c>
      <c r="B205" s="3" t="s">
        <v>231</v>
      </c>
      <c r="C205" s="3" t="s">
        <v>0</v>
      </c>
      <c r="D205" s="10">
        <v>2200</v>
      </c>
      <c r="E205" s="9">
        <f>3881+1972+6900+855+734+2464+943+1870+1028+566+2295+285+2465+489+2613+987</f>
        <v>30347</v>
      </c>
    </row>
    <row r="206" spans="1:6" ht="13">
      <c r="A206" s="7" t="s">
        <v>240</v>
      </c>
      <c r="D206" s="10">
        <f>SUM(D1:D205)</f>
        <v>2400000</v>
      </c>
      <c r="E206" s="10">
        <f>SUM(E1:E205)</f>
        <v>16123734.414600002</v>
      </c>
    </row>
    <row r="207" spans="1:6" ht="13">
      <c r="A207" s="7" t="s">
        <v>241</v>
      </c>
      <c r="D207" s="14">
        <f>AVERAGE(D1:D205)</f>
        <v>11764.705882352941</v>
      </c>
      <c r="E207" s="14">
        <f>AVERAGE(E1:E205)</f>
        <v>79820.467399009911</v>
      </c>
    </row>
    <row r="208" spans="1:6" ht="13">
      <c r="A208" s="7" t="s">
        <v>257</v>
      </c>
      <c r="D208" s="10">
        <f>MEDIAN(D2:D205)</f>
        <v>9000</v>
      </c>
      <c r="E208" s="10">
        <f>MEDIAN(E2:E205)</f>
        <v>38252.5</v>
      </c>
    </row>
    <row r="209" spans="4:5">
      <c r="D209" s="11"/>
      <c r="E209" s="11"/>
    </row>
    <row r="210" spans="4:5">
      <c r="D210" s="11"/>
      <c r="E210" s="11"/>
    </row>
    <row r="211" spans="4:5">
      <c r="D211" s="11"/>
      <c r="E211" s="11"/>
    </row>
    <row r="212" spans="4:5">
      <c r="D212" s="11"/>
      <c r="E212" s="11"/>
    </row>
    <row r="213" spans="4:5">
      <c r="D213" s="11"/>
      <c r="E213" s="11"/>
    </row>
    <row r="214" spans="4:5">
      <c r="D214" s="11"/>
      <c r="E214" s="11"/>
    </row>
    <row r="215" spans="4:5">
      <c r="D215" s="11"/>
      <c r="E215" s="11"/>
    </row>
    <row r="216" spans="4:5">
      <c r="D216" s="11"/>
      <c r="E216" s="11"/>
    </row>
    <row r="217" spans="4:5">
      <c r="D217" s="11"/>
      <c r="E217" s="11"/>
    </row>
    <row r="218" spans="4:5">
      <c r="D218" s="11"/>
      <c r="E218" s="11"/>
    </row>
    <row r="219" spans="4:5">
      <c r="D219" s="11"/>
      <c r="E219" s="11"/>
    </row>
    <row r="220" spans="4:5">
      <c r="D220" s="11"/>
      <c r="E220" s="11"/>
    </row>
    <row r="221" spans="4:5">
      <c r="D221" s="11"/>
      <c r="E221" s="11"/>
    </row>
    <row r="222" spans="4:5">
      <c r="D222" s="11"/>
      <c r="E222" s="11"/>
    </row>
    <row r="223" spans="4:5">
      <c r="D223" s="11"/>
      <c r="E223" s="11"/>
    </row>
    <row r="224" spans="4:5">
      <c r="D224" s="11"/>
      <c r="E224" s="11"/>
    </row>
    <row r="225" spans="4:5">
      <c r="D225" s="11"/>
      <c r="E225" s="11"/>
    </row>
    <row r="226" spans="4:5">
      <c r="D226" s="11"/>
      <c r="E226" s="11"/>
    </row>
    <row r="227" spans="4:5">
      <c r="D227" s="11"/>
      <c r="E227" s="11"/>
    </row>
    <row r="228" spans="4:5">
      <c r="D228" s="11"/>
      <c r="E228" s="11"/>
    </row>
    <row r="229" spans="4:5">
      <c r="D229" s="11"/>
      <c r="E229" s="11"/>
    </row>
    <row r="230" spans="4:5">
      <c r="D230" s="11"/>
      <c r="E230" s="11"/>
    </row>
    <row r="231" spans="4:5">
      <c r="D231" s="11"/>
      <c r="E231" s="11"/>
    </row>
    <row r="232" spans="4:5">
      <c r="D232" s="11"/>
      <c r="E232" s="11"/>
    </row>
    <row r="233" spans="4:5">
      <c r="D233" s="11"/>
      <c r="E233" s="11"/>
    </row>
    <row r="234" spans="4:5">
      <c r="D234" s="11"/>
      <c r="E234" s="11"/>
    </row>
    <row r="235" spans="4:5">
      <c r="D235" s="11"/>
      <c r="E235" s="11"/>
    </row>
    <row r="236" spans="4:5">
      <c r="D236" s="11"/>
      <c r="E236" s="11"/>
    </row>
    <row r="237" spans="4:5">
      <c r="D237" s="11"/>
      <c r="E237" s="11"/>
    </row>
    <row r="238" spans="4:5">
      <c r="D238" s="11"/>
      <c r="E238" s="11"/>
    </row>
    <row r="239" spans="4:5">
      <c r="D239" s="11"/>
      <c r="E239" s="11"/>
    </row>
    <row r="240" spans="4:5">
      <c r="D240" s="11"/>
      <c r="E240" s="11"/>
    </row>
  </sheetData>
  <sheetProtection password="955D" sheet="1" objects="1" scenarios="1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48"/>
  <sheetViews>
    <sheetView topLeftCell="A5" workbookViewId="0">
      <selection activeCell="C14" sqref="C14"/>
    </sheetView>
  </sheetViews>
  <sheetFormatPr defaultRowHeight="12.5"/>
  <cols>
    <col min="1" max="1" width="4.81640625" bestFit="1" customWidth="1"/>
    <col min="2" max="2" width="18.1796875" customWidth="1"/>
    <col min="3" max="3" width="19.26953125" customWidth="1"/>
    <col min="4" max="4" width="16.81640625" customWidth="1"/>
  </cols>
  <sheetData>
    <row r="4" spans="2:9">
      <c r="B4" s="21"/>
      <c r="C4" s="22" t="s">
        <v>242</v>
      </c>
      <c r="D4" s="23"/>
    </row>
    <row r="5" spans="2:9">
      <c r="B5" s="22" t="s">
        <v>57</v>
      </c>
      <c r="C5" s="21" t="s">
        <v>245</v>
      </c>
      <c r="D5" s="24" t="s">
        <v>243</v>
      </c>
    </row>
    <row r="6" spans="2:9">
      <c r="B6" s="21" t="s">
        <v>159</v>
      </c>
      <c r="C6" s="27">
        <v>58500</v>
      </c>
      <c r="D6" s="28">
        <v>149297.60000000001</v>
      </c>
      <c r="F6" s="15"/>
      <c r="G6" s="16"/>
      <c r="H6" s="16"/>
      <c r="I6" s="16"/>
    </row>
    <row r="7" spans="2:9">
      <c r="B7" s="25" t="s">
        <v>72</v>
      </c>
      <c r="C7" s="29">
        <v>20000</v>
      </c>
      <c r="D7" s="30">
        <v>42126.09</v>
      </c>
      <c r="F7" s="15"/>
      <c r="G7" s="16"/>
      <c r="H7" s="16"/>
      <c r="I7" s="16"/>
    </row>
    <row r="8" spans="2:9">
      <c r="B8" s="25" t="s">
        <v>216</v>
      </c>
      <c r="C8" s="29">
        <v>4000</v>
      </c>
      <c r="D8" s="30">
        <v>79702.28</v>
      </c>
      <c r="F8" s="15"/>
      <c r="G8" s="16"/>
      <c r="H8" s="16"/>
      <c r="I8" s="16"/>
    </row>
    <row r="9" spans="2:9">
      <c r="B9" s="25" t="s">
        <v>20</v>
      </c>
      <c r="C9" s="29">
        <v>57000</v>
      </c>
      <c r="D9" s="30">
        <v>372732.14000000007</v>
      </c>
      <c r="F9" s="15"/>
      <c r="G9" s="16"/>
      <c r="H9" s="16"/>
      <c r="I9" s="16"/>
    </row>
    <row r="10" spans="2:9">
      <c r="B10" s="25" t="s">
        <v>233</v>
      </c>
      <c r="C10" s="29">
        <v>2500</v>
      </c>
      <c r="D10" s="30">
        <v>193492</v>
      </c>
      <c r="F10" s="15"/>
      <c r="G10" s="16"/>
      <c r="H10" s="16"/>
      <c r="I10" s="16"/>
    </row>
    <row r="11" spans="2:9">
      <c r="B11" s="25" t="s">
        <v>2</v>
      </c>
      <c r="C11" s="29">
        <v>37000</v>
      </c>
      <c r="D11" s="30">
        <v>340765</v>
      </c>
      <c r="F11" s="15"/>
      <c r="G11" s="16"/>
      <c r="H11" s="16"/>
      <c r="I11" s="16"/>
    </row>
    <row r="12" spans="2:9">
      <c r="B12" s="25" t="s">
        <v>226</v>
      </c>
      <c r="C12" s="29">
        <v>9000</v>
      </c>
      <c r="D12" s="30">
        <v>72834.16</v>
      </c>
      <c r="F12" s="15"/>
      <c r="G12" s="16"/>
      <c r="H12" s="16"/>
      <c r="I12" s="16"/>
    </row>
    <row r="13" spans="2:9">
      <c r="B13" s="25" t="s">
        <v>215</v>
      </c>
      <c r="C13" s="29">
        <v>41500</v>
      </c>
      <c r="D13" s="30">
        <v>126856.71999999999</v>
      </c>
      <c r="F13" s="15"/>
      <c r="G13" s="16"/>
      <c r="H13" s="16"/>
      <c r="I13" s="16"/>
    </row>
    <row r="14" spans="2:9">
      <c r="B14" s="25" t="s">
        <v>28</v>
      </c>
      <c r="C14" s="29">
        <v>8000</v>
      </c>
      <c r="D14" s="30">
        <v>45310</v>
      </c>
      <c r="F14" s="15"/>
      <c r="G14" s="16"/>
      <c r="H14" s="16"/>
      <c r="I14" s="16"/>
    </row>
    <row r="15" spans="2:9">
      <c r="B15" s="25" t="s">
        <v>144</v>
      </c>
      <c r="C15" s="29">
        <v>1700</v>
      </c>
      <c r="D15" s="30">
        <v>13217.4</v>
      </c>
      <c r="F15" s="15"/>
      <c r="G15" s="16"/>
      <c r="H15" s="16"/>
      <c r="I15" s="16"/>
    </row>
    <row r="16" spans="2:9">
      <c r="B16" s="25" t="s">
        <v>26</v>
      </c>
      <c r="C16" s="29">
        <v>27000</v>
      </c>
      <c r="D16" s="30">
        <v>352925.50349999999</v>
      </c>
      <c r="F16" s="15"/>
      <c r="G16" s="16"/>
      <c r="H16" s="16"/>
      <c r="I16" s="16"/>
    </row>
    <row r="17" spans="2:9">
      <c r="B17" s="25" t="s">
        <v>163</v>
      </c>
      <c r="C17" s="29">
        <v>20000</v>
      </c>
      <c r="D17" s="30">
        <v>6930</v>
      </c>
      <c r="F17" s="15"/>
      <c r="G17" s="16"/>
      <c r="H17" s="16"/>
      <c r="I17" s="16"/>
    </row>
    <row r="18" spans="2:9">
      <c r="B18" s="25" t="s">
        <v>71</v>
      </c>
      <c r="C18" s="29">
        <v>128000</v>
      </c>
      <c r="D18" s="30">
        <v>96253.84</v>
      </c>
      <c r="F18" s="15"/>
      <c r="G18" s="16"/>
      <c r="H18" s="16"/>
      <c r="I18" s="16"/>
    </row>
    <row r="19" spans="2:9">
      <c r="B19" s="25" t="s">
        <v>25</v>
      </c>
      <c r="C19" s="29">
        <v>15000</v>
      </c>
      <c r="D19" s="30">
        <v>7021</v>
      </c>
      <c r="F19" s="15"/>
      <c r="G19" s="16"/>
      <c r="H19" s="16"/>
      <c r="I19" s="16"/>
    </row>
    <row r="20" spans="2:9">
      <c r="B20" s="25" t="s">
        <v>74</v>
      </c>
      <c r="C20" s="29">
        <v>12000</v>
      </c>
      <c r="D20" s="30">
        <v>36489.31</v>
      </c>
      <c r="F20" s="15"/>
      <c r="G20" s="16"/>
      <c r="H20" s="16"/>
      <c r="I20" s="16"/>
    </row>
    <row r="21" spans="2:9">
      <c r="B21" s="25" t="s">
        <v>196</v>
      </c>
      <c r="C21" s="29">
        <v>22000</v>
      </c>
      <c r="D21" s="30">
        <v>27106</v>
      </c>
      <c r="F21" s="15"/>
      <c r="G21" s="16"/>
      <c r="H21" s="16"/>
      <c r="I21" s="16"/>
    </row>
    <row r="22" spans="2:9">
      <c r="B22" s="25" t="s">
        <v>29</v>
      </c>
      <c r="C22" s="29">
        <v>104500</v>
      </c>
      <c r="D22" s="30">
        <v>174144.18</v>
      </c>
      <c r="F22" s="15"/>
      <c r="G22" s="16"/>
      <c r="H22" s="16"/>
      <c r="I22" s="16"/>
    </row>
    <row r="23" spans="2:9">
      <c r="B23" s="25" t="s">
        <v>52</v>
      </c>
      <c r="C23" s="29">
        <v>14000</v>
      </c>
      <c r="D23" s="30">
        <v>13127</v>
      </c>
      <c r="F23" s="15"/>
      <c r="G23" s="16"/>
      <c r="H23" s="16"/>
      <c r="I23" s="16"/>
    </row>
    <row r="24" spans="2:9">
      <c r="B24" s="25" t="s">
        <v>15</v>
      </c>
      <c r="C24" s="29">
        <v>14000</v>
      </c>
      <c r="D24" s="30">
        <v>195603.5</v>
      </c>
      <c r="F24" s="15"/>
      <c r="G24" s="16"/>
      <c r="H24" s="16"/>
      <c r="I24" s="16"/>
    </row>
    <row r="25" spans="2:9">
      <c r="B25" s="25" t="s">
        <v>73</v>
      </c>
      <c r="C25" s="29">
        <v>28000</v>
      </c>
      <c r="D25" s="30">
        <v>579175</v>
      </c>
      <c r="F25" s="15"/>
      <c r="G25" s="16"/>
      <c r="H25" s="16"/>
      <c r="I25" s="16"/>
    </row>
    <row r="26" spans="2:9">
      <c r="B26" s="25" t="s">
        <v>86</v>
      </c>
      <c r="C26" s="29">
        <v>9000</v>
      </c>
      <c r="D26" s="30">
        <v>14817.441000000001</v>
      </c>
      <c r="F26" s="15"/>
      <c r="G26" s="16"/>
      <c r="H26" s="16"/>
      <c r="I26" s="16"/>
    </row>
    <row r="27" spans="2:9">
      <c r="B27" s="25" t="s">
        <v>1</v>
      </c>
      <c r="C27" s="29">
        <v>92000</v>
      </c>
      <c r="D27" s="30">
        <v>2075990.0999999996</v>
      </c>
      <c r="F27" s="15"/>
      <c r="G27" s="16"/>
      <c r="H27" s="16"/>
      <c r="I27" s="16"/>
    </row>
    <row r="28" spans="2:9">
      <c r="B28" s="25" t="s">
        <v>75</v>
      </c>
      <c r="C28" s="29">
        <v>15000</v>
      </c>
      <c r="D28" s="30">
        <v>60235.131999999998</v>
      </c>
      <c r="F28" s="15"/>
      <c r="G28" s="16"/>
      <c r="H28" s="16"/>
      <c r="I28" s="16"/>
    </row>
    <row r="29" spans="2:9">
      <c r="B29" s="25" t="s">
        <v>109</v>
      </c>
      <c r="C29" s="29">
        <v>103400</v>
      </c>
      <c r="D29" s="30">
        <v>2148353.33</v>
      </c>
      <c r="F29" s="15"/>
      <c r="G29" s="16"/>
      <c r="H29" s="16"/>
      <c r="I29" s="16"/>
    </row>
    <row r="30" spans="2:9">
      <c r="B30" s="25" t="s">
        <v>231</v>
      </c>
      <c r="C30" s="29">
        <v>2200</v>
      </c>
      <c r="D30" s="30">
        <v>30347</v>
      </c>
      <c r="F30" s="15"/>
      <c r="G30" s="16"/>
      <c r="H30" s="16"/>
      <c r="I30" s="16"/>
    </row>
    <row r="31" spans="2:9">
      <c r="B31" s="25" t="s">
        <v>191</v>
      </c>
      <c r="C31" s="29">
        <v>74500</v>
      </c>
      <c r="D31" s="30">
        <v>164727</v>
      </c>
      <c r="F31" s="15"/>
      <c r="G31" s="16"/>
      <c r="H31" s="16"/>
      <c r="I31" s="16"/>
    </row>
    <row r="32" spans="2:9">
      <c r="B32" s="25" t="s">
        <v>45</v>
      </c>
      <c r="C32" s="29">
        <v>385000</v>
      </c>
      <c r="D32" s="30">
        <v>728408.62379999994</v>
      </c>
      <c r="F32" s="15"/>
      <c r="G32" s="16"/>
      <c r="H32" s="16"/>
      <c r="I32" s="16"/>
    </row>
    <row r="33" spans="2:9">
      <c r="B33" s="25" t="s">
        <v>27</v>
      </c>
      <c r="C33" s="29">
        <v>68000</v>
      </c>
      <c r="D33" s="30">
        <v>33843.08</v>
      </c>
      <c r="F33" s="15"/>
      <c r="G33" s="16"/>
      <c r="H33" s="16"/>
      <c r="I33" s="16"/>
    </row>
    <row r="34" spans="2:9">
      <c r="B34" s="25" t="s">
        <v>84</v>
      </c>
      <c r="C34" s="29">
        <v>10000</v>
      </c>
      <c r="D34" s="30">
        <v>9969</v>
      </c>
      <c r="F34" s="15"/>
      <c r="G34" s="16"/>
      <c r="H34" s="16"/>
      <c r="I34" s="16"/>
    </row>
    <row r="35" spans="2:9">
      <c r="B35" s="25" t="s">
        <v>193</v>
      </c>
      <c r="C35" s="29">
        <v>43500</v>
      </c>
      <c r="D35" s="30">
        <v>187925.1986</v>
      </c>
      <c r="F35" s="15"/>
      <c r="G35" s="16"/>
      <c r="H35" s="16"/>
      <c r="I35" s="16"/>
    </row>
    <row r="36" spans="2:9">
      <c r="B36" s="25" t="s">
        <v>85</v>
      </c>
      <c r="C36" s="29">
        <v>334500</v>
      </c>
      <c r="D36" s="30">
        <v>1844391.5657000002</v>
      </c>
      <c r="F36" s="15"/>
      <c r="G36" s="16"/>
      <c r="H36" s="16"/>
      <c r="I36" s="16"/>
    </row>
    <row r="37" spans="2:9">
      <c r="B37" s="25" t="s">
        <v>90</v>
      </c>
      <c r="C37" s="29">
        <v>376200</v>
      </c>
      <c r="D37" s="30">
        <v>4963019.76</v>
      </c>
      <c r="F37" s="15"/>
      <c r="G37" s="16"/>
      <c r="H37" s="16"/>
      <c r="I37" s="16"/>
    </row>
    <row r="38" spans="2:9">
      <c r="B38" s="25" t="s">
        <v>237</v>
      </c>
      <c r="C38" s="29">
        <v>5700</v>
      </c>
      <c r="D38" s="30">
        <v>57202</v>
      </c>
      <c r="F38" s="15"/>
      <c r="G38" s="16"/>
      <c r="H38" s="16"/>
      <c r="I38" s="16"/>
    </row>
    <row r="39" spans="2:9">
      <c r="B39" s="25" t="s">
        <v>32</v>
      </c>
      <c r="C39" s="29">
        <v>30300</v>
      </c>
      <c r="D39" s="30">
        <v>158916</v>
      </c>
      <c r="F39" s="15"/>
      <c r="G39" s="16"/>
      <c r="H39" s="16"/>
      <c r="I39" s="16"/>
    </row>
    <row r="40" spans="2:9">
      <c r="B40" s="25" t="s">
        <v>46</v>
      </c>
      <c r="C40" s="29">
        <v>22000</v>
      </c>
      <c r="D40" s="30">
        <v>569585.46</v>
      </c>
      <c r="F40" s="15"/>
      <c r="G40" s="16"/>
      <c r="H40" s="16"/>
      <c r="I40" s="16"/>
    </row>
    <row r="41" spans="2:9">
      <c r="B41" s="25" t="s">
        <v>161</v>
      </c>
      <c r="C41" s="29">
        <v>47000</v>
      </c>
      <c r="D41" s="30">
        <v>40707</v>
      </c>
      <c r="F41" s="15"/>
      <c r="G41" s="16"/>
      <c r="H41" s="16"/>
      <c r="I41" s="16"/>
    </row>
    <row r="42" spans="2:9">
      <c r="B42" s="25" t="s">
        <v>265</v>
      </c>
      <c r="C42" s="29">
        <v>130000</v>
      </c>
      <c r="D42" s="30">
        <v>92077</v>
      </c>
      <c r="F42" s="15"/>
      <c r="G42" s="16"/>
      <c r="H42" s="16"/>
      <c r="I42" s="16"/>
    </row>
    <row r="43" spans="2:9">
      <c r="B43" s="25" t="s">
        <v>273</v>
      </c>
      <c r="C43" s="29">
        <v>21000</v>
      </c>
      <c r="D43" s="30">
        <v>12163</v>
      </c>
      <c r="F43" s="15"/>
      <c r="G43" s="16"/>
      <c r="H43" s="17"/>
      <c r="I43" s="17"/>
    </row>
    <row r="44" spans="2:9">
      <c r="B44" s="25" t="s">
        <v>276</v>
      </c>
      <c r="C44" s="29">
        <v>7000</v>
      </c>
      <c r="D44" s="30">
        <v>5948</v>
      </c>
    </row>
    <row r="45" spans="2:9">
      <c r="B45" s="26" t="s">
        <v>244</v>
      </c>
      <c r="C45" s="31">
        <v>2400000</v>
      </c>
      <c r="D45" s="32">
        <v>16123734.4146</v>
      </c>
    </row>
    <row r="47" spans="2:9">
      <c r="B47" s="20" t="s">
        <v>259</v>
      </c>
      <c r="C47" s="18">
        <f>AVERAGE(C6:C45)</f>
        <v>120000</v>
      </c>
      <c r="D47" s="18">
        <f>AVERAGE(D6:D45)</f>
        <v>806186.72072999994</v>
      </c>
    </row>
    <row r="48" spans="2:9">
      <c r="B48" s="20" t="s">
        <v>260</v>
      </c>
      <c r="C48" s="18">
        <f>MEDIAN(C6:C45)</f>
        <v>24500</v>
      </c>
      <c r="D48" s="18">
        <f>MEDIAN(D6:D45)</f>
        <v>94165.42</v>
      </c>
    </row>
  </sheetData>
  <sheetProtection password="955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Records</vt:lpstr>
      <vt:lpstr>By Owner</vt:lpstr>
      <vt:lpstr>'Overall Records'!Print_Area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Owner</cp:lastModifiedBy>
  <cp:lastPrinted>2007-07-23T23:24:36Z</cp:lastPrinted>
  <dcterms:created xsi:type="dcterms:W3CDTF">2007-07-23T21:56:26Z</dcterms:created>
  <dcterms:modified xsi:type="dcterms:W3CDTF">2024-05-01T01:05:59Z</dcterms:modified>
</cp:coreProperties>
</file>